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tabRatio="897" activeTab="0"/>
  </bookViews>
  <sheets>
    <sheet name="17.1 перечень МКД" sheetId="1" r:id="rId1"/>
    <sheet name="17.2 виды ремонта" sheetId="2" r:id="rId2"/>
    <sheet name="17.3 показатели" sheetId="3" r:id="rId3"/>
  </sheets>
  <definedNames>
    <definedName name="_xlnm.Print_Area" localSheetId="1">'17.2 виды ремонта'!$A$1:$R$18</definedName>
    <definedName name="_xlnm.Print_Area" localSheetId="2">'17.3 показатели'!$A$1:$N$15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<sst xmlns="http://schemas.openxmlformats.org/spreadsheetml/2006/main" count="148" uniqueCount="90">
  <si>
    <t>№ п/п</t>
  </si>
  <si>
    <t>Наименование МО</t>
  </si>
  <si>
    <t>ед.</t>
  </si>
  <si>
    <t>кв.м</t>
  </si>
  <si>
    <t>Адрес МКД</t>
  </si>
  <si>
    <t>Итого по МО 1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</si>
  <si>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</si>
  <si>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</si>
  <si>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</si>
  <si>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</si>
  <si>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</si>
  <si>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</si>
  <si>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</si>
  <si>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</si>
  <si>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</si>
  <si>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</si>
  <si>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</si>
  <si>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</si>
  <si>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</si>
  <si>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</si>
  <si>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</si>
  <si>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</si>
  <si>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</si>
  <si>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</si>
  <si>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</si>
  <si>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</si>
  <si>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</si>
  <si>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</si>
  <si>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</si>
  <si>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</si>
  <si>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</si>
  <si>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</si>
  <si>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</si>
  <si>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</si>
  <si>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</si>
  <si>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</si>
  <si>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</si>
  <si>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</si>
  <si>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</si>
  <si>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</si>
  <si>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</si>
  <si>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</si>
  <si>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</si>
  <si>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</si>
  <si>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</si>
  <si>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</si>
  <si>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</si>
  <si>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</si>
  <si>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</si>
  <si>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</si>
  <si>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</si>
  <si>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Планируемые показатели выполнения работ по капитальному ремонту многоквартирных домов</t>
  </si>
  <si>
    <t xml:space="preserve">Форма 17.3
</t>
  </si>
  <si>
    <t xml:space="preserve">Форма 17.2
</t>
  </si>
  <si>
    <t xml:space="preserve">Форма 17.1
</t>
  </si>
  <si>
    <t>(ФИО)</t>
  </si>
  <si>
    <t>Итого по МО:</t>
  </si>
  <si>
    <t>Итого по муниципальному образованию "город Десногорск" Смоленской области</t>
  </si>
  <si>
    <t>г.Десногорск,  1 мкр.  д.3</t>
  </si>
  <si>
    <t>г.Десногорск,  1 мкр.  д.10</t>
  </si>
  <si>
    <t>г.Десногорск,   1 мкр. д.15</t>
  </si>
  <si>
    <t>г.Десногорск, 4 мкр. д.16</t>
  </si>
  <si>
    <t>г.Десногорск,  4 мкр.  д.17</t>
  </si>
  <si>
    <t>г.Десногорск,  3 мкр.  общ 4</t>
  </si>
  <si>
    <t>г.Десногорск,  3 мкр. общ.10</t>
  </si>
  <si>
    <t>г.Десногорск,   3 мкр. общ 14</t>
  </si>
  <si>
    <t>панели ЖБИ</t>
  </si>
  <si>
    <t>кирпичные</t>
  </si>
  <si>
    <t>г.Десногорск 1 мкр. д.3</t>
  </si>
  <si>
    <t>г.Десногорск 1 мкр. д.10</t>
  </si>
  <si>
    <t>г.Десногорск 1 мкр. д. 15</t>
  </si>
  <si>
    <t>г.Десногорск 4 мкр. д.16</t>
  </si>
  <si>
    <t>г.Десногорск 3 мкр.общ.4</t>
  </si>
  <si>
    <t>г.Десногорск 3 мкр. общ 10</t>
  </si>
  <si>
    <t>г.Десногорск 3 мкр. общ 14</t>
  </si>
  <si>
    <t>г.Десногорск 4 мкр. д.17</t>
  </si>
  <si>
    <t>Разработка проектной документации</t>
  </si>
  <si>
    <t>ремонт фасада с утеплением</t>
  </si>
  <si>
    <t>4кв. 2016</t>
  </si>
  <si>
    <t>3кв. 2016</t>
  </si>
  <si>
    <t>4 кв. 2015</t>
  </si>
  <si>
    <t>2 кв. 2016</t>
  </si>
  <si>
    <t>3 кв. 2016</t>
  </si>
  <si>
    <t>1 кв. 2016</t>
  </si>
  <si>
    <t>Заместитель Главы администрации муниципального образования по городскому хозяйству и промышленному комплексу, председатель комитета</t>
  </si>
  <si>
    <t>Александров Д.Г.</t>
  </si>
  <si>
    <t>Янусик Н.Н</t>
  </si>
  <si>
    <t>3-34-09</t>
  </si>
  <si>
    <t>Шатохина В.С.</t>
  </si>
  <si>
    <t>7-19-33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</si>
</sst>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2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8" fillId="0" borderId="17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2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 textRotation="90"/>
    </xf>
    <xf numFmtId="0" fontId="51" fillId="0" borderId="14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9" fillId="0" borderId="18" xfId="0" applyFont="1" applyBorder="1" applyAlignment="1">
      <alignment horizontal="right" vertical="top"/>
    </xf>
    <xf numFmtId="0" fontId="55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55" fillId="0" borderId="17" xfId="0" applyFont="1" applyBorder="1" applyAlignment="1">
      <alignment horizontal="center"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top"/>
    </xf>
    <xf numFmtId="0" fontId="53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7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25"/>
  <sheetViews>
    <sheetView tabSelected="1" view="pageBreakPreview" zoomScale="120" zoomScaleSheetLayoutView="120" zoomScalePageLayoutView="0" workbookViewId="0" topLeftCell="A9">
      <selection activeCell="R20" sqref="R20"/>
    </sheetView>
  </sheetViews>
  <sheetFormatPr defaultColWidth="9.140625" defaultRowHeight="15"/>
  <cols>
    <col min="1" max="1" width="3.57421875" style="0" customWidth="1"/>
    <col min="2" max="2" width="23.00390625" style="0" customWidth="1"/>
    <col min="3" max="19" width="9.28125" style="0" customWidth="1"/>
  </cols>
  <sheetData>
    <row r="1" spans="9:19" ht="15">
      <c r="I1" s="42" t="s">
        <v>54</v>
      </c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57.75" customHeigh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0" customHeight="1">
      <c r="A3" s="44" t="s">
        <v>0</v>
      </c>
      <c r="B3" s="44" t="s">
        <v>4</v>
      </c>
      <c r="C3" s="47" t="s">
        <v>8</v>
      </c>
      <c r="D3" s="48"/>
      <c r="E3" s="49" t="s">
        <v>9</v>
      </c>
      <c r="F3" s="49" t="s">
        <v>10</v>
      </c>
      <c r="G3" s="49" t="s">
        <v>11</v>
      </c>
      <c r="H3" s="36" t="s">
        <v>12</v>
      </c>
      <c r="I3" s="39" t="s">
        <v>13</v>
      </c>
      <c r="J3" s="41"/>
      <c r="K3" s="36" t="s">
        <v>14</v>
      </c>
      <c r="L3" s="39" t="s">
        <v>15</v>
      </c>
      <c r="M3" s="40"/>
      <c r="N3" s="40"/>
      <c r="O3" s="40"/>
      <c r="P3" s="41"/>
      <c r="Q3" s="36" t="s">
        <v>16</v>
      </c>
      <c r="R3" s="36" t="s">
        <v>17</v>
      </c>
      <c r="S3" s="36" t="s">
        <v>18</v>
      </c>
    </row>
    <row r="4" spans="1:19" ht="15" customHeight="1">
      <c r="A4" s="45"/>
      <c r="B4" s="45"/>
      <c r="C4" s="36" t="s">
        <v>19</v>
      </c>
      <c r="D4" s="36" t="s">
        <v>20</v>
      </c>
      <c r="E4" s="50"/>
      <c r="F4" s="50"/>
      <c r="G4" s="50"/>
      <c r="H4" s="37"/>
      <c r="I4" s="36" t="s">
        <v>21</v>
      </c>
      <c r="J4" s="36" t="s">
        <v>22</v>
      </c>
      <c r="K4" s="37"/>
      <c r="L4" s="36" t="s">
        <v>21</v>
      </c>
      <c r="M4" s="39" t="s">
        <v>23</v>
      </c>
      <c r="N4" s="40"/>
      <c r="O4" s="40"/>
      <c r="P4" s="41"/>
      <c r="Q4" s="37"/>
      <c r="R4" s="37"/>
      <c r="S4" s="37"/>
    </row>
    <row r="5" spans="1:19" ht="130.5" customHeight="1">
      <c r="A5" s="45"/>
      <c r="B5" s="45"/>
      <c r="C5" s="37"/>
      <c r="D5" s="37"/>
      <c r="E5" s="50"/>
      <c r="F5" s="50"/>
      <c r="G5" s="50"/>
      <c r="H5" s="38"/>
      <c r="I5" s="38"/>
      <c r="J5" s="38"/>
      <c r="K5" s="38"/>
      <c r="L5" s="38"/>
      <c r="M5" s="1" t="s">
        <v>24</v>
      </c>
      <c r="N5" s="1" t="s">
        <v>25</v>
      </c>
      <c r="O5" s="1" t="s">
        <v>26</v>
      </c>
      <c r="P5" s="1" t="s">
        <v>27</v>
      </c>
      <c r="Q5" s="38"/>
      <c r="R5" s="38"/>
      <c r="S5" s="37"/>
    </row>
    <row r="6" spans="1:19" ht="15">
      <c r="A6" s="46"/>
      <c r="B6" s="46"/>
      <c r="C6" s="38"/>
      <c r="D6" s="38"/>
      <c r="E6" s="51"/>
      <c r="F6" s="51"/>
      <c r="G6" s="51"/>
      <c r="H6" s="2" t="s">
        <v>3</v>
      </c>
      <c r="I6" s="2" t="s">
        <v>3</v>
      </c>
      <c r="J6" s="2" t="s">
        <v>3</v>
      </c>
      <c r="K6" s="2" t="s">
        <v>28</v>
      </c>
      <c r="L6" s="2" t="s">
        <v>29</v>
      </c>
      <c r="M6" s="2" t="s">
        <v>29</v>
      </c>
      <c r="N6" s="2" t="s">
        <v>29</v>
      </c>
      <c r="O6" s="2" t="s">
        <v>29</v>
      </c>
      <c r="P6" s="2" t="s">
        <v>29</v>
      </c>
      <c r="Q6" s="2" t="s">
        <v>30</v>
      </c>
      <c r="R6" s="2" t="s">
        <v>30</v>
      </c>
      <c r="S6" s="38"/>
    </row>
    <row r="7" spans="1:1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</row>
    <row r="8" spans="1:19" ht="15">
      <c r="A8" s="52" t="s">
        <v>57</v>
      </c>
      <c r="B8" s="53"/>
      <c r="C8" s="3"/>
      <c r="D8" s="3"/>
      <c r="E8" s="3"/>
      <c r="F8" s="3"/>
      <c r="G8" s="3"/>
      <c r="H8" s="3">
        <f>H9+H10+H11+H12+H13+H14+H15+H16</f>
        <v>45697.799999999996</v>
      </c>
      <c r="I8" s="3">
        <v>30153.42</v>
      </c>
      <c r="J8" s="3">
        <v>23873.1</v>
      </c>
      <c r="K8" s="3">
        <v>1984</v>
      </c>
      <c r="L8" s="29">
        <f aca="true" t="shared" si="0" ref="L8:L16">M8+N8+O8+P8</f>
        <v>64226004.73599999</v>
      </c>
      <c r="M8" s="29">
        <f>SUM(M9:M16)</f>
        <v>1742411</v>
      </c>
      <c r="N8" s="29">
        <v>962050</v>
      </c>
      <c r="O8" s="29">
        <f>O9+O10+O11+O12+O13+O14+O15+O16</f>
        <v>732247.0000000001</v>
      </c>
      <c r="P8" s="29">
        <f>P9+P10+P11+P12+P13+P14+P15+P16</f>
        <v>60789296.73599999</v>
      </c>
      <c r="Q8" s="34">
        <f aca="true" t="shared" si="1" ref="Q8:Q16">L8/H8</f>
        <v>1405.450694256616</v>
      </c>
      <c r="R8" s="34">
        <f>294834067/H8</f>
        <v>6451.821903899095</v>
      </c>
      <c r="S8" s="3"/>
    </row>
    <row r="9" spans="1:19" ht="15">
      <c r="A9" s="2">
        <v>1</v>
      </c>
      <c r="B9" s="4" t="s">
        <v>58</v>
      </c>
      <c r="C9" s="2">
        <v>1974</v>
      </c>
      <c r="D9" s="3"/>
      <c r="E9" s="3" t="s">
        <v>66</v>
      </c>
      <c r="F9" s="3">
        <v>9</v>
      </c>
      <c r="G9" s="3">
        <v>4</v>
      </c>
      <c r="H9" s="3">
        <v>8711</v>
      </c>
      <c r="I9" s="3">
        <v>7140.8</v>
      </c>
      <c r="J9" s="3">
        <v>6665.1</v>
      </c>
      <c r="K9" s="2">
        <v>336</v>
      </c>
      <c r="L9" s="2">
        <f t="shared" si="0"/>
        <v>15209718.838625139</v>
      </c>
      <c r="M9" s="3">
        <f>1742411/I8*I9</f>
        <v>412630.09200283093</v>
      </c>
      <c r="N9" s="3">
        <f>962050/I8*I9</f>
        <v>227828.440024382</v>
      </c>
      <c r="O9" s="3">
        <f>732247/I8*I9</f>
        <v>173407.5065979249</v>
      </c>
      <c r="P9" s="3">
        <f>5.6*30*12*7140.8</f>
        <v>14395852.8</v>
      </c>
      <c r="Q9" s="34">
        <f t="shared" si="1"/>
        <v>1746.0359130553481</v>
      </c>
      <c r="R9" s="35">
        <f>53144401.34/H9</f>
        <v>6100.838174721617</v>
      </c>
      <c r="S9" s="3" t="s">
        <v>78</v>
      </c>
    </row>
    <row r="10" spans="1:19" ht="15">
      <c r="A10" s="2">
        <v>2</v>
      </c>
      <c r="B10" s="4" t="s">
        <v>59</v>
      </c>
      <c r="C10" s="2">
        <v>1974</v>
      </c>
      <c r="D10" s="3"/>
      <c r="E10" s="3" t="s">
        <v>66</v>
      </c>
      <c r="F10" s="3">
        <v>5</v>
      </c>
      <c r="G10" s="3">
        <v>8</v>
      </c>
      <c r="H10" s="3">
        <v>5191.1</v>
      </c>
      <c r="I10" s="3">
        <v>3964.32</v>
      </c>
      <c r="J10" s="3">
        <v>3774</v>
      </c>
      <c r="K10" s="2">
        <v>216</v>
      </c>
      <c r="L10" s="2">
        <f t="shared" si="0"/>
        <v>8443900.820943201</v>
      </c>
      <c r="M10" s="3">
        <f>1742411/I8*I10</f>
        <v>229077.65605095544</v>
      </c>
      <c r="N10" s="3">
        <f>962050/I8*I10</f>
        <v>126482.30469379594</v>
      </c>
      <c r="O10" s="3">
        <f>732247/I8*I10</f>
        <v>96269.72419844914</v>
      </c>
      <c r="P10" s="3">
        <f>5.6*30*12*3964.321</f>
        <v>7992071.136</v>
      </c>
      <c r="Q10" s="34">
        <f t="shared" si="1"/>
        <v>1626.6110883903605</v>
      </c>
      <c r="R10" s="35">
        <f>34169322.54/H10</f>
        <v>6582.289406869449</v>
      </c>
      <c r="S10" s="3" t="s">
        <v>79</v>
      </c>
    </row>
    <row r="11" spans="1:19" ht="18.75" customHeight="1">
      <c r="A11" s="2">
        <v>3</v>
      </c>
      <c r="B11" s="4" t="s">
        <v>60</v>
      </c>
      <c r="C11" s="2">
        <v>1973</v>
      </c>
      <c r="D11" s="3"/>
      <c r="E11" s="3" t="s">
        <v>66</v>
      </c>
      <c r="F11" s="3">
        <v>14</v>
      </c>
      <c r="G11" s="3">
        <v>1</v>
      </c>
      <c r="H11" s="3">
        <v>5107.5</v>
      </c>
      <c r="I11" s="3">
        <v>4226.5</v>
      </c>
      <c r="J11" s="3">
        <v>3942.9</v>
      </c>
      <c r="K11" s="2">
        <v>221</v>
      </c>
      <c r="L11" s="2">
        <f t="shared" si="0"/>
        <v>9002335.40659998</v>
      </c>
      <c r="M11" s="3">
        <f>1742411/I8*I11</f>
        <v>244227.68931351736</v>
      </c>
      <c r="N11" s="3">
        <f>962050/I8*I11</f>
        <v>134847.2022410725</v>
      </c>
      <c r="O11" s="3">
        <f>732247/I8*I11</f>
        <v>102636.5150453912</v>
      </c>
      <c r="P11" s="3">
        <f aca="true" t="shared" si="2" ref="P11:P16">5.6*12*30*I11</f>
        <v>8520623.999999998</v>
      </c>
      <c r="Q11" s="34">
        <f t="shared" si="1"/>
        <v>1762.5717878805638</v>
      </c>
      <c r="R11" s="35">
        <f>34775754.46/H11</f>
        <v>6808.762498286833</v>
      </c>
      <c r="S11" s="3" t="s">
        <v>80</v>
      </c>
    </row>
    <row r="12" spans="1:19" s="19" customFormat="1" ht="15.75">
      <c r="A12" s="2">
        <v>4</v>
      </c>
      <c r="B12" s="4" t="s">
        <v>61</v>
      </c>
      <c r="C12" s="2">
        <v>1991</v>
      </c>
      <c r="D12" s="3"/>
      <c r="E12" s="3" t="s">
        <v>67</v>
      </c>
      <c r="F12" s="3">
        <v>5</v>
      </c>
      <c r="G12" s="3">
        <v>5</v>
      </c>
      <c r="H12" s="3">
        <v>4926.1</v>
      </c>
      <c r="I12" s="3">
        <v>3656.4</v>
      </c>
      <c r="J12" s="3">
        <v>3347.1</v>
      </c>
      <c r="K12" s="2">
        <v>169</v>
      </c>
      <c r="L12" s="2">
        <f t="shared" si="0"/>
        <v>7788037.189327379</v>
      </c>
      <c r="M12" s="3">
        <f>1742411/I8*I12</f>
        <v>211284.54352441616</v>
      </c>
      <c r="N12" s="3">
        <f>962050/I8*I12</f>
        <v>116658.06465734237</v>
      </c>
      <c r="O12" s="3">
        <f>732247/I8*I12</f>
        <v>88792.1811456213</v>
      </c>
      <c r="P12" s="3">
        <f t="shared" si="2"/>
        <v>7371302.3999999985</v>
      </c>
      <c r="Q12" s="34">
        <f t="shared" si="1"/>
        <v>1580.9742370896608</v>
      </c>
      <c r="R12" s="35">
        <f>34431234.74/H12</f>
        <v>6989.552534459309</v>
      </c>
      <c r="S12" s="3" t="s">
        <v>81</v>
      </c>
    </row>
    <row r="13" spans="1:19" s="19" customFormat="1" ht="15.75">
      <c r="A13" s="2">
        <v>5</v>
      </c>
      <c r="B13" s="4" t="s">
        <v>62</v>
      </c>
      <c r="C13" s="2">
        <v>1989</v>
      </c>
      <c r="D13" s="3"/>
      <c r="E13" s="3" t="s">
        <v>67</v>
      </c>
      <c r="F13" s="3">
        <v>5</v>
      </c>
      <c r="G13" s="3">
        <v>5</v>
      </c>
      <c r="H13" s="3">
        <v>4978.7</v>
      </c>
      <c r="I13" s="3">
        <v>3699.8</v>
      </c>
      <c r="J13" s="3">
        <v>3259.8</v>
      </c>
      <c r="K13" s="2">
        <v>182</v>
      </c>
      <c r="L13" s="2">
        <f t="shared" si="0"/>
        <v>7880478.06396276</v>
      </c>
      <c r="M13" s="3">
        <f>1742411/I8*I13</f>
        <v>213792.40622788397</v>
      </c>
      <c r="N13" s="3">
        <f>962050/I8*I13</f>
        <v>118042.74904803504</v>
      </c>
      <c r="O13" s="3">
        <f>732247/I8*I13</f>
        <v>89846.10868684217</v>
      </c>
      <c r="P13" s="3">
        <f t="shared" si="2"/>
        <v>7458796.799999999</v>
      </c>
      <c r="Q13" s="34">
        <f t="shared" si="1"/>
        <v>1582.8385048230984</v>
      </c>
      <c r="R13" s="35">
        <f>34615670.3/H13</f>
        <v>6952.7527868720745</v>
      </c>
      <c r="S13" s="3" t="s">
        <v>82</v>
      </c>
    </row>
    <row r="14" spans="1:19" s="19" customFormat="1" ht="15.75" customHeight="1">
      <c r="A14" s="2">
        <v>6</v>
      </c>
      <c r="B14" s="4" t="s">
        <v>63</v>
      </c>
      <c r="C14" s="2">
        <v>1979</v>
      </c>
      <c r="D14" s="3"/>
      <c r="E14" s="3" t="s">
        <v>66</v>
      </c>
      <c r="F14" s="3">
        <v>5</v>
      </c>
      <c r="G14" s="3">
        <v>2</v>
      </c>
      <c r="H14" s="3">
        <v>5618.9</v>
      </c>
      <c r="I14" s="3">
        <v>2644.2</v>
      </c>
      <c r="J14" s="3">
        <v>913</v>
      </c>
      <c r="K14" s="2">
        <v>337</v>
      </c>
      <c r="L14" s="2">
        <f t="shared" si="0"/>
        <v>5632077.435734453</v>
      </c>
      <c r="M14" s="3">
        <f>1742411/I8*I14</f>
        <v>152794.7133757962</v>
      </c>
      <c r="N14" s="3">
        <f>962050/I8*I14</f>
        <v>84363.65128731666</v>
      </c>
      <c r="O14" s="3">
        <f>732247/I8*I14</f>
        <v>64211.871071341164</v>
      </c>
      <c r="P14" s="3">
        <f t="shared" si="2"/>
        <v>5330707.199999998</v>
      </c>
      <c r="Q14" s="34">
        <f t="shared" si="1"/>
        <v>1002.3451984791424</v>
      </c>
      <c r="R14" s="35">
        <f>34784930.14/H14</f>
        <v>6190.701051807294</v>
      </c>
      <c r="S14" s="3" t="s">
        <v>80</v>
      </c>
    </row>
    <row r="15" spans="1:19" s="19" customFormat="1" ht="15.75" customHeight="1">
      <c r="A15" s="2">
        <v>7</v>
      </c>
      <c r="B15" s="4" t="s">
        <v>64</v>
      </c>
      <c r="C15" s="2">
        <v>1980</v>
      </c>
      <c r="D15" s="3"/>
      <c r="E15" s="3" t="s">
        <v>66</v>
      </c>
      <c r="F15" s="3">
        <v>5</v>
      </c>
      <c r="G15" s="3">
        <v>2</v>
      </c>
      <c r="H15" s="3">
        <v>5584.6</v>
      </c>
      <c r="I15" s="3">
        <v>2454.5</v>
      </c>
      <c r="J15" s="3">
        <v>881.5</v>
      </c>
      <c r="K15" s="2">
        <v>233</v>
      </c>
      <c r="L15" s="2">
        <f t="shared" si="0"/>
        <v>5228021.354666899</v>
      </c>
      <c r="M15" s="3">
        <f>1742411/I8*I15</f>
        <v>141832.92639773534</v>
      </c>
      <c r="N15" s="3">
        <f>962050/I8*I15</f>
        <v>78311.24048283744</v>
      </c>
      <c r="O15" s="3">
        <f>732247/I8*I15</f>
        <v>59605.18778632739</v>
      </c>
      <c r="P15" s="3">
        <f t="shared" si="2"/>
        <v>4948271.999999999</v>
      </c>
      <c r="Q15" s="34">
        <f t="shared" si="1"/>
        <v>936.1496534517958</v>
      </c>
      <c r="R15" s="35">
        <f>34421503.12/H15</f>
        <v>6163.64701500555</v>
      </c>
      <c r="S15" s="3" t="s">
        <v>83</v>
      </c>
    </row>
    <row r="16" spans="1:19" ht="15">
      <c r="A16" s="2">
        <v>8</v>
      </c>
      <c r="B16" s="4" t="s">
        <v>65</v>
      </c>
      <c r="C16" s="2">
        <v>1980</v>
      </c>
      <c r="D16" s="3"/>
      <c r="E16" s="3" t="s">
        <v>66</v>
      </c>
      <c r="F16" s="3">
        <v>5</v>
      </c>
      <c r="G16" s="3">
        <v>2</v>
      </c>
      <c r="H16" s="3">
        <v>5579.9</v>
      </c>
      <c r="I16" s="3">
        <v>2366.9</v>
      </c>
      <c r="J16" s="3">
        <v>1089.7</v>
      </c>
      <c r="K16" s="2">
        <v>290</v>
      </c>
      <c r="L16" s="2">
        <f t="shared" si="0"/>
        <v>5041435.626140186</v>
      </c>
      <c r="M16" s="3">
        <f>1742411/I8*I16</f>
        <v>136770.97310686484</v>
      </c>
      <c r="N16" s="3">
        <f>962050/I8*I16</f>
        <v>75516.34756521815</v>
      </c>
      <c r="O16" s="3">
        <f>732247/I8*I16</f>
        <v>57477.90546810279</v>
      </c>
      <c r="P16" s="3">
        <f t="shared" si="2"/>
        <v>4771670.399999999</v>
      </c>
      <c r="Q16" s="34">
        <f t="shared" si="1"/>
        <v>903.499278865246</v>
      </c>
      <c r="R16" s="35">
        <f>34491250.32/H16</f>
        <v>6181.338432588398</v>
      </c>
      <c r="S16" s="3" t="s">
        <v>81</v>
      </c>
    </row>
    <row r="17" spans="1:19" ht="15.75">
      <c r="A17" s="20"/>
      <c r="B17" s="21"/>
      <c r="C17" s="22"/>
      <c r="D17" s="2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6"/>
      <c r="P17" s="56"/>
      <c r="Q17" s="19"/>
      <c r="R17" s="19"/>
      <c r="S17" s="19"/>
    </row>
    <row r="18" spans="1:19" ht="15.75">
      <c r="A18" s="20"/>
      <c r="B18" s="21"/>
      <c r="C18" s="22"/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7"/>
      <c r="P18" s="57"/>
      <c r="Q18" s="19"/>
      <c r="R18" s="19"/>
      <c r="S18" s="19"/>
    </row>
    <row r="19" spans="1:19" ht="15.75">
      <c r="A19" s="55" t="s">
        <v>84</v>
      </c>
      <c r="B19" s="55"/>
      <c r="C19" s="55"/>
      <c r="D19" s="55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76" t="s">
        <v>85</v>
      </c>
      <c r="P19" s="58"/>
      <c r="Q19" s="58"/>
      <c r="R19" s="19"/>
      <c r="S19" s="19"/>
    </row>
    <row r="20" spans="1:19" ht="46.5" customHeight="1">
      <c r="A20" s="55"/>
      <c r="B20" s="55"/>
      <c r="C20" s="55"/>
      <c r="D20" s="55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54" t="s">
        <v>55</v>
      </c>
      <c r="P20" s="54"/>
      <c r="Q20" s="19"/>
      <c r="R20" s="19"/>
      <c r="S20" s="19"/>
    </row>
    <row r="21" spans="1:19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5">
      <c r="A22" s="71" t="s">
        <v>86</v>
      </c>
      <c r="B22" s="72"/>
      <c r="C22" s="72"/>
      <c r="D22" s="7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5">
      <c r="A23" s="73" t="s">
        <v>87</v>
      </c>
      <c r="B23" s="73"/>
      <c r="C23" s="74"/>
      <c r="D23" s="74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5">
      <c r="A24" s="71" t="s">
        <v>88</v>
      </c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5">
      <c r="A25" s="71" t="s">
        <v>89</v>
      </c>
      <c r="B25" s="7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</sheetData>
  <sheetProtection/>
  <mergeCells count="31">
    <mergeCell ref="A22:D22"/>
    <mergeCell ref="A23:B23"/>
    <mergeCell ref="A24:B24"/>
    <mergeCell ref="A25:B25"/>
    <mergeCell ref="M4:P4"/>
    <mergeCell ref="A8:B8"/>
    <mergeCell ref="O20:P20"/>
    <mergeCell ref="A19:D20"/>
    <mergeCell ref="O17:P17"/>
    <mergeCell ref="O18:P18"/>
    <mergeCell ref="O19:Q19"/>
    <mergeCell ref="I1:S1"/>
    <mergeCell ref="A2:S2"/>
    <mergeCell ref="A3:A6"/>
    <mergeCell ref="B3:B6"/>
    <mergeCell ref="C3:D3"/>
    <mergeCell ref="E3:E6"/>
    <mergeCell ref="F3:F6"/>
    <mergeCell ref="G3:G6"/>
    <mergeCell ref="H3:H5"/>
    <mergeCell ref="I3:J3"/>
    <mergeCell ref="S3:S6"/>
    <mergeCell ref="C4:C6"/>
    <mergeCell ref="D4:D6"/>
    <mergeCell ref="I4:I5"/>
    <mergeCell ref="J4:J5"/>
    <mergeCell ref="L4:L5"/>
    <mergeCell ref="K3:K5"/>
    <mergeCell ref="L3:P3"/>
    <mergeCell ref="Q3:Q5"/>
    <mergeCell ref="R3:R5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18"/>
  <sheetViews>
    <sheetView view="pageBreakPreview" zoomScaleSheetLayoutView="100" zoomScalePageLayoutView="0" workbookViewId="0" topLeftCell="A7">
      <selection activeCell="A17" sqref="A17:D18"/>
    </sheetView>
  </sheetViews>
  <sheetFormatPr defaultColWidth="9.140625" defaultRowHeight="15"/>
  <cols>
    <col min="1" max="1" width="5.140625" style="16" customWidth="1"/>
    <col min="2" max="2" width="26.57421875" style="16" customWidth="1"/>
    <col min="3" max="3" width="14.57421875" style="16" customWidth="1"/>
    <col min="4" max="4" width="18.57421875" style="16" customWidth="1"/>
    <col min="5" max="14" width="9.28125" style="16" customWidth="1"/>
    <col min="15" max="17" width="18.57421875" style="16" customWidth="1"/>
    <col min="18" max="18" width="20.00390625" style="16" customWidth="1"/>
    <col min="19" max="16384" width="9.140625" style="16" customWidth="1"/>
  </cols>
  <sheetData>
    <row r="1" spans="15:18" ht="36.75" customHeight="1">
      <c r="O1" s="59" t="s">
        <v>53</v>
      </c>
      <c r="P1" s="60"/>
      <c r="Q1" s="60"/>
      <c r="R1" s="60"/>
    </row>
    <row r="2" spans="1:19" ht="53.25" customHeight="1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5"/>
    </row>
    <row r="3" spans="1:19" ht="15" customHeight="1">
      <c r="A3" s="61" t="s">
        <v>6</v>
      </c>
      <c r="B3" s="61" t="s">
        <v>4</v>
      </c>
      <c r="C3" s="61" t="s">
        <v>31</v>
      </c>
      <c r="D3" s="64" t="s">
        <v>32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33</v>
      </c>
      <c r="P3" s="64"/>
      <c r="Q3" s="64"/>
      <c r="R3" s="64"/>
      <c r="S3" s="17"/>
    </row>
    <row r="4" spans="1:19" ht="62.25" customHeight="1">
      <c r="A4" s="62"/>
      <c r="B4" s="62"/>
      <c r="C4" s="62"/>
      <c r="D4" s="13" t="s">
        <v>34</v>
      </c>
      <c r="E4" s="65" t="s">
        <v>35</v>
      </c>
      <c r="F4" s="65"/>
      <c r="G4" s="65" t="s">
        <v>36</v>
      </c>
      <c r="H4" s="65"/>
      <c r="I4" s="65" t="s">
        <v>37</v>
      </c>
      <c r="J4" s="65"/>
      <c r="K4" s="65" t="s">
        <v>77</v>
      </c>
      <c r="L4" s="65"/>
      <c r="M4" s="65" t="s">
        <v>38</v>
      </c>
      <c r="N4" s="65"/>
      <c r="O4" s="15" t="s">
        <v>39</v>
      </c>
      <c r="P4" s="15" t="s">
        <v>40</v>
      </c>
      <c r="Q4" s="15" t="s">
        <v>41</v>
      </c>
      <c r="R4" s="24" t="s">
        <v>76</v>
      </c>
      <c r="S4" s="17"/>
    </row>
    <row r="5" spans="1:19" ht="15">
      <c r="A5" s="63"/>
      <c r="B5" s="63"/>
      <c r="C5" s="13" t="s">
        <v>29</v>
      </c>
      <c r="D5" s="13" t="s">
        <v>29</v>
      </c>
      <c r="E5" s="13" t="s">
        <v>2</v>
      </c>
      <c r="F5" s="13" t="s">
        <v>29</v>
      </c>
      <c r="G5" s="13" t="s">
        <v>7</v>
      </c>
      <c r="H5" s="13" t="s">
        <v>29</v>
      </c>
      <c r="I5" s="13" t="s">
        <v>7</v>
      </c>
      <c r="J5" s="13" t="s">
        <v>29</v>
      </c>
      <c r="K5" s="13" t="s">
        <v>7</v>
      </c>
      <c r="L5" s="13" t="s">
        <v>29</v>
      </c>
      <c r="M5" s="13" t="s">
        <v>42</v>
      </c>
      <c r="N5" s="13" t="s">
        <v>29</v>
      </c>
      <c r="O5" s="13" t="s">
        <v>29</v>
      </c>
      <c r="P5" s="13" t="s">
        <v>43</v>
      </c>
      <c r="Q5" s="13" t="s">
        <v>29</v>
      </c>
      <c r="R5" s="13" t="s">
        <v>29</v>
      </c>
      <c r="S5" s="17"/>
    </row>
    <row r="6" spans="1:19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17"/>
    </row>
    <row r="7" spans="1:19" ht="15">
      <c r="A7" s="67" t="s">
        <v>5</v>
      </c>
      <c r="B7" s="67"/>
      <c r="C7" s="7">
        <f>C8+C9+C10+C11+C12+C13+C14+C15</f>
        <v>294834066.96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7"/>
    </row>
    <row r="8" spans="1:19" ht="15">
      <c r="A8" s="7">
        <v>1</v>
      </c>
      <c r="B8" s="26" t="s">
        <v>68</v>
      </c>
      <c r="C8" s="7">
        <f>D8+F8+H8+J8+L8+N8+O8+Q8+R8</f>
        <v>53144401.339999996</v>
      </c>
      <c r="D8" s="7">
        <v>21141597</v>
      </c>
      <c r="E8" s="7"/>
      <c r="F8" s="7"/>
      <c r="G8" s="31">
        <v>1130.8</v>
      </c>
      <c r="H8" s="7">
        <v>3546188.8</v>
      </c>
      <c r="I8" s="32">
        <v>850.1</v>
      </c>
      <c r="J8" s="7">
        <v>2465290</v>
      </c>
      <c r="K8" s="31">
        <v>5480.8</v>
      </c>
      <c r="L8" s="7">
        <v>14277484</v>
      </c>
      <c r="M8" s="31">
        <v>396.55</v>
      </c>
      <c r="N8" s="7">
        <v>832755</v>
      </c>
      <c r="O8" s="7"/>
      <c r="P8" s="7">
        <v>0</v>
      </c>
      <c r="Q8" s="7">
        <v>7404350</v>
      </c>
      <c r="R8" s="7">
        <v>3476736.54</v>
      </c>
      <c r="S8" s="17"/>
    </row>
    <row r="9" spans="1:19" ht="15">
      <c r="A9" s="7">
        <v>2</v>
      </c>
      <c r="B9" s="26" t="s">
        <v>69</v>
      </c>
      <c r="C9" s="7">
        <f aca="true" t="shared" si="0" ref="C9:C15">D9+F9+H9+J9+L9+N9+O9+Q9+R9</f>
        <v>34169322.54</v>
      </c>
      <c r="D9" s="7">
        <v>12598799.7</v>
      </c>
      <c r="E9" s="7"/>
      <c r="F9" s="7"/>
      <c r="G9" s="31">
        <v>1072.1</v>
      </c>
      <c r="H9" s="7">
        <v>3362105.6</v>
      </c>
      <c r="I9" s="31">
        <v>871.1</v>
      </c>
      <c r="J9" s="7">
        <v>2526190</v>
      </c>
      <c r="K9" s="31">
        <v>3063.6</v>
      </c>
      <c r="L9" s="7">
        <v>7980678</v>
      </c>
      <c r="M9" s="31">
        <v>501.78</v>
      </c>
      <c r="N9" s="7">
        <v>1053738</v>
      </c>
      <c r="O9" s="7"/>
      <c r="P9" s="7">
        <v>0</v>
      </c>
      <c r="Q9" s="7">
        <v>4412435</v>
      </c>
      <c r="R9" s="7">
        <v>2235376.24</v>
      </c>
      <c r="S9" s="17"/>
    </row>
    <row r="10" spans="1:19" ht="15">
      <c r="A10" s="7">
        <v>3</v>
      </c>
      <c r="B10" s="26" t="s">
        <v>70</v>
      </c>
      <c r="C10" s="7">
        <f>D10+F10+H10+J10+L10+N10+O10+Q10+R10</f>
        <v>34775754.46</v>
      </c>
      <c r="D10" s="7">
        <v>12395902.5</v>
      </c>
      <c r="E10" s="31">
        <v>2</v>
      </c>
      <c r="F10" s="7">
        <v>4000000</v>
      </c>
      <c r="G10" s="31">
        <v>461</v>
      </c>
      <c r="H10" s="7">
        <v>1445696</v>
      </c>
      <c r="I10" s="7">
        <v>356.5</v>
      </c>
      <c r="J10" s="7">
        <v>1033850</v>
      </c>
      <c r="K10" s="31">
        <v>3433.92</v>
      </c>
      <c r="L10" s="7">
        <v>8945361.6</v>
      </c>
      <c r="M10" s="31">
        <v>161.2</v>
      </c>
      <c r="N10" s="7">
        <v>338520</v>
      </c>
      <c r="O10" s="7"/>
      <c r="P10" s="7">
        <v>0</v>
      </c>
      <c r="Q10" s="7">
        <v>4341375</v>
      </c>
      <c r="R10" s="31">
        <v>2275049.36</v>
      </c>
      <c r="S10" s="17"/>
    </row>
    <row r="11" spans="1:19" ht="15">
      <c r="A11" s="25">
        <v>4</v>
      </c>
      <c r="B11" s="26" t="s">
        <v>71</v>
      </c>
      <c r="C11" s="7">
        <f>D11+F11+H11+J11+L11+N11+O11+Q11+R11</f>
        <v>34431234.74</v>
      </c>
      <c r="D11" s="25">
        <v>11955644.7</v>
      </c>
      <c r="E11" s="25"/>
      <c r="F11" s="26"/>
      <c r="G11" s="31">
        <v>1154.5</v>
      </c>
      <c r="H11" s="7">
        <v>3620512</v>
      </c>
      <c r="I11" s="25">
        <v>818.5</v>
      </c>
      <c r="J11" s="7">
        <v>2373650</v>
      </c>
      <c r="K11" s="31">
        <v>3540.88</v>
      </c>
      <c r="L11" s="7">
        <v>9223992.4</v>
      </c>
      <c r="M11" s="31">
        <v>389.4</v>
      </c>
      <c r="N11" s="7">
        <v>817740</v>
      </c>
      <c r="O11" s="7"/>
      <c r="P11" s="7">
        <v>0</v>
      </c>
      <c r="Q11" s="25">
        <v>4187185</v>
      </c>
      <c r="R11" s="25">
        <v>2252510.64</v>
      </c>
      <c r="S11" s="17"/>
    </row>
    <row r="12" spans="1:18" ht="15">
      <c r="A12" s="12">
        <v>5</v>
      </c>
      <c r="B12" s="28" t="s">
        <v>75</v>
      </c>
      <c r="C12" s="27">
        <f t="shared" si="0"/>
        <v>34615670.3</v>
      </c>
      <c r="D12" s="12">
        <v>12083304.9</v>
      </c>
      <c r="E12" s="28"/>
      <c r="F12" s="28"/>
      <c r="G12" s="33">
        <v>1154.5</v>
      </c>
      <c r="H12" s="28">
        <v>3620512</v>
      </c>
      <c r="I12" s="33">
        <v>818.5</v>
      </c>
      <c r="J12" s="28">
        <v>2373650</v>
      </c>
      <c r="K12" s="33">
        <v>3540.88</v>
      </c>
      <c r="L12" s="28">
        <v>9223992.4</v>
      </c>
      <c r="M12" s="33">
        <v>389.4</v>
      </c>
      <c r="N12" s="28">
        <v>817740</v>
      </c>
      <c r="O12" s="28"/>
      <c r="P12" s="27">
        <v>0</v>
      </c>
      <c r="Q12" s="12">
        <v>4231895</v>
      </c>
      <c r="R12" s="12">
        <v>2264576</v>
      </c>
    </row>
    <row r="13" spans="1:18" ht="15">
      <c r="A13" s="12">
        <v>6</v>
      </c>
      <c r="B13" s="28" t="s">
        <v>72</v>
      </c>
      <c r="C13" s="27">
        <f t="shared" si="0"/>
        <v>34784930.14</v>
      </c>
      <c r="D13" s="12">
        <v>13637070.3</v>
      </c>
      <c r="E13" s="28"/>
      <c r="F13" s="28"/>
      <c r="G13" s="33">
        <v>1121.8</v>
      </c>
      <c r="H13" s="28">
        <v>3517964.8</v>
      </c>
      <c r="I13" s="33">
        <v>895.7</v>
      </c>
      <c r="J13" s="28">
        <v>2597530</v>
      </c>
      <c r="K13" s="33">
        <v>2676.48</v>
      </c>
      <c r="L13" s="28">
        <v>6972230.4</v>
      </c>
      <c r="M13" s="33">
        <v>480.2</v>
      </c>
      <c r="N13" s="28">
        <v>1008420</v>
      </c>
      <c r="O13" s="28"/>
      <c r="P13" s="27">
        <v>0</v>
      </c>
      <c r="Q13" s="12">
        <v>4776065</v>
      </c>
      <c r="R13" s="12">
        <v>2275649.64</v>
      </c>
    </row>
    <row r="14" spans="1:18" ht="15">
      <c r="A14" s="12">
        <v>7</v>
      </c>
      <c r="B14" s="28" t="s">
        <v>73</v>
      </c>
      <c r="C14" s="27">
        <f t="shared" si="0"/>
        <v>34421503.12</v>
      </c>
      <c r="D14" s="12">
        <v>13553824.2</v>
      </c>
      <c r="E14" s="28"/>
      <c r="F14" s="28"/>
      <c r="G14" s="33">
        <v>1107.68</v>
      </c>
      <c r="H14" s="28">
        <v>3473684.48</v>
      </c>
      <c r="I14" s="33">
        <v>867.8</v>
      </c>
      <c r="J14" s="28">
        <v>2516620</v>
      </c>
      <c r="K14" s="33">
        <v>2676.48</v>
      </c>
      <c r="L14" s="28">
        <v>6972230.4</v>
      </c>
      <c r="M14" s="33">
        <v>431.6</v>
      </c>
      <c r="N14" s="28">
        <v>906360</v>
      </c>
      <c r="O14" s="28"/>
      <c r="P14" s="27">
        <v>0</v>
      </c>
      <c r="Q14" s="12">
        <v>4746910</v>
      </c>
      <c r="R14" s="12">
        <v>2251874.04</v>
      </c>
    </row>
    <row r="15" spans="1:18" ht="15">
      <c r="A15" s="12">
        <v>8</v>
      </c>
      <c r="B15" s="28" t="s">
        <v>74</v>
      </c>
      <c r="C15" s="27">
        <f t="shared" si="0"/>
        <v>34491250.32</v>
      </c>
      <c r="D15" s="12">
        <v>13542417.3</v>
      </c>
      <c r="E15" s="28"/>
      <c r="F15" s="28"/>
      <c r="G15" s="33">
        <v>1114.38</v>
      </c>
      <c r="H15" s="28">
        <v>3494695.68</v>
      </c>
      <c r="I15" s="33">
        <v>857.1</v>
      </c>
      <c r="J15" s="28">
        <v>2485590</v>
      </c>
      <c r="K15" s="33">
        <v>2683.28</v>
      </c>
      <c r="L15" s="28">
        <v>6989944.4</v>
      </c>
      <c r="M15" s="33">
        <v>466.31</v>
      </c>
      <c r="N15" s="28">
        <v>979251</v>
      </c>
      <c r="O15" s="28"/>
      <c r="P15" s="27">
        <v>0</v>
      </c>
      <c r="Q15" s="12">
        <v>4742915</v>
      </c>
      <c r="R15" s="12">
        <v>2256436.94</v>
      </c>
    </row>
    <row r="17" spans="1:16" s="19" customFormat="1" ht="15.75">
      <c r="A17" s="55" t="s">
        <v>84</v>
      </c>
      <c r="B17" s="55"/>
      <c r="C17" s="55"/>
      <c r="D17" s="55"/>
      <c r="O17" s="58" t="s">
        <v>85</v>
      </c>
      <c r="P17" s="58"/>
    </row>
    <row r="18" spans="1:16" s="19" customFormat="1" ht="126" customHeight="1">
      <c r="A18" s="55"/>
      <c r="B18" s="55"/>
      <c r="C18" s="55"/>
      <c r="D18" s="55"/>
      <c r="O18" s="66" t="s">
        <v>55</v>
      </c>
      <c r="P18" s="66"/>
    </row>
  </sheetData>
  <sheetProtection/>
  <mergeCells count="16">
    <mergeCell ref="O17:P17"/>
    <mergeCell ref="O18:P18"/>
    <mergeCell ref="I4:J4"/>
    <mergeCell ref="K4:L4"/>
    <mergeCell ref="M4:N4"/>
    <mergeCell ref="A7:B7"/>
    <mergeCell ref="A17:D18"/>
    <mergeCell ref="O1:R1"/>
    <mergeCell ref="A2:R2"/>
    <mergeCell ref="A3:A5"/>
    <mergeCell ref="B3:B5"/>
    <mergeCell ref="C3:C4"/>
    <mergeCell ref="D3:N3"/>
    <mergeCell ref="O3:R3"/>
    <mergeCell ref="E4:F4"/>
    <mergeCell ref="G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5"/>
  <sheetViews>
    <sheetView view="pageBreakPreview" zoomScale="115" zoomScaleNormal="115" zoomScaleSheetLayoutView="115" zoomScalePageLayoutView="0" workbookViewId="0" topLeftCell="A7">
      <selection activeCell="K14" sqref="K14:L14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4" width="9.8515625" style="0" customWidth="1"/>
  </cols>
  <sheetData>
    <row r="1" spans="1:14" ht="15">
      <c r="A1" s="10"/>
      <c r="F1" s="59" t="s">
        <v>52</v>
      </c>
      <c r="G1" s="59"/>
      <c r="H1" s="59"/>
      <c r="I1" s="59"/>
      <c r="J1" s="59"/>
      <c r="K1" s="59"/>
      <c r="L1" s="59"/>
      <c r="M1" s="59"/>
      <c r="N1" s="59"/>
    </row>
    <row r="2" spans="1:14" ht="45" customHeight="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62.25" customHeight="1">
      <c r="A3" s="61" t="s">
        <v>0</v>
      </c>
      <c r="B3" s="65" t="s">
        <v>1</v>
      </c>
      <c r="C3" s="68" t="s">
        <v>12</v>
      </c>
      <c r="D3" s="68" t="s">
        <v>14</v>
      </c>
      <c r="E3" s="65" t="s">
        <v>44</v>
      </c>
      <c r="F3" s="65"/>
      <c r="G3" s="65"/>
      <c r="H3" s="65"/>
      <c r="I3" s="65"/>
      <c r="J3" s="65" t="s">
        <v>15</v>
      </c>
      <c r="K3" s="65"/>
      <c r="L3" s="65"/>
      <c r="M3" s="65"/>
      <c r="N3" s="65"/>
    </row>
    <row r="4" spans="1:14" ht="15">
      <c r="A4" s="62"/>
      <c r="B4" s="65"/>
      <c r="C4" s="68"/>
      <c r="D4" s="68"/>
      <c r="E4" s="6" t="s">
        <v>45</v>
      </c>
      <c r="F4" s="6" t="s">
        <v>46</v>
      </c>
      <c r="G4" s="6" t="s">
        <v>47</v>
      </c>
      <c r="H4" s="6" t="s">
        <v>48</v>
      </c>
      <c r="I4" s="6" t="s">
        <v>21</v>
      </c>
      <c r="J4" s="6" t="s">
        <v>45</v>
      </c>
      <c r="K4" s="6" t="s">
        <v>46</v>
      </c>
      <c r="L4" s="6" t="s">
        <v>47</v>
      </c>
      <c r="M4" s="6" t="s">
        <v>48</v>
      </c>
      <c r="N4" s="6" t="s">
        <v>21</v>
      </c>
    </row>
    <row r="5" spans="1:14" ht="15">
      <c r="A5" s="63"/>
      <c r="B5" s="65"/>
      <c r="C5" s="11" t="s">
        <v>7</v>
      </c>
      <c r="D5" s="7" t="s">
        <v>28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29</v>
      </c>
      <c r="K5" s="7" t="s">
        <v>29</v>
      </c>
      <c r="L5" s="7" t="s">
        <v>29</v>
      </c>
      <c r="M5" s="7" t="s">
        <v>29</v>
      </c>
      <c r="N5" s="7" t="s">
        <v>29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8"/>
      <c r="B7" s="9" t="s">
        <v>56</v>
      </c>
      <c r="C7" s="12"/>
      <c r="D7" s="8"/>
      <c r="E7" s="8"/>
      <c r="F7" s="8"/>
      <c r="G7" s="8"/>
      <c r="H7" s="8"/>
      <c r="I7" s="8"/>
      <c r="J7" s="8"/>
      <c r="K7" s="8"/>
      <c r="L7" s="8"/>
      <c r="M7" s="30"/>
      <c r="N7" s="30"/>
    </row>
    <row r="8" spans="1:14" ht="15">
      <c r="A8" s="8"/>
      <c r="B8" s="13">
        <v>2015</v>
      </c>
      <c r="C8" s="12">
        <f>5107.5+5618.9</f>
        <v>10726.4</v>
      </c>
      <c r="D8" s="8">
        <f>221+337</f>
        <v>558</v>
      </c>
      <c r="E8" s="8"/>
      <c r="F8" s="8"/>
      <c r="G8" s="8"/>
      <c r="H8" s="8">
        <v>2</v>
      </c>
      <c r="I8" s="8">
        <v>2</v>
      </c>
      <c r="J8" s="8"/>
      <c r="K8" s="8"/>
      <c r="L8" s="8"/>
      <c r="M8" s="8">
        <f>9002335.4+5632077.4</f>
        <v>14634412.8</v>
      </c>
      <c r="N8" s="8">
        <f>J8+K8+L8+M8</f>
        <v>14634412.8</v>
      </c>
    </row>
    <row r="9" spans="1:14" ht="15">
      <c r="A9" s="8"/>
      <c r="B9" s="14" t="s">
        <v>56</v>
      </c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>
      <c r="A10" s="8"/>
      <c r="B10" s="13">
        <v>2016</v>
      </c>
      <c r="C10" s="12">
        <f>8711+5191.1+4926.1+4978.7+5584.6+5579.9</f>
        <v>34971.4</v>
      </c>
      <c r="D10" s="8">
        <f>336+216+169+182+233+290</f>
        <v>1426</v>
      </c>
      <c r="E10" s="8">
        <v>1</v>
      </c>
      <c r="F10" s="8">
        <v>2</v>
      </c>
      <c r="G10" s="8">
        <v>2</v>
      </c>
      <c r="H10" s="8">
        <v>1</v>
      </c>
      <c r="I10" s="8">
        <v>6</v>
      </c>
      <c r="J10" s="8">
        <v>5228021.4</v>
      </c>
      <c r="K10" s="8">
        <f>5041435.6+7788037.2</f>
        <v>12829472.8</v>
      </c>
      <c r="L10" s="8">
        <f>7880478.1+8443900.8</f>
        <v>16324378.9</v>
      </c>
      <c r="M10" s="8">
        <v>15209719</v>
      </c>
      <c r="N10" s="8">
        <f>J10+K10+L10+M10</f>
        <v>49591592.1</v>
      </c>
    </row>
    <row r="14" spans="1:12" s="19" customFormat="1" ht="15.75">
      <c r="A14" s="55" t="s">
        <v>84</v>
      </c>
      <c r="B14" s="55"/>
      <c r="C14" s="55"/>
      <c r="D14" s="55"/>
      <c r="K14" s="58" t="s">
        <v>85</v>
      </c>
      <c r="L14" s="58"/>
    </row>
    <row r="15" spans="1:12" s="19" customFormat="1" ht="100.5" customHeight="1">
      <c r="A15" s="55"/>
      <c r="B15" s="55"/>
      <c r="C15" s="55"/>
      <c r="D15" s="55"/>
      <c r="K15" s="66" t="s">
        <v>55</v>
      </c>
      <c r="L15" s="66"/>
    </row>
  </sheetData>
  <sheetProtection/>
  <mergeCells count="11">
    <mergeCell ref="F1:N1"/>
    <mergeCell ref="A2:N2"/>
    <mergeCell ref="A3:A5"/>
    <mergeCell ref="B3:B5"/>
    <mergeCell ref="C3:C4"/>
    <mergeCell ref="D3:D4"/>
    <mergeCell ref="E3:I3"/>
    <mergeCell ref="J3:N3"/>
    <mergeCell ref="A14:D15"/>
    <mergeCell ref="K14:L14"/>
    <mergeCell ref="K15:L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к426</cp:lastModifiedBy>
  <cp:lastPrinted>2015-01-23T07:39:56Z</cp:lastPrinted>
  <dcterms:created xsi:type="dcterms:W3CDTF">2012-12-13T11:50:40Z</dcterms:created>
  <dcterms:modified xsi:type="dcterms:W3CDTF">2015-01-23T08:00:52Z</dcterms:modified>
  <cp:category/>
  <cp:version/>
  <cp:contentType/>
  <cp:contentStatus/>
</cp:coreProperties>
</file>