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9230" windowHeight="12000" tabRatio="606"/>
  </bookViews>
  <sheets>
    <sheet name="Лист1" sheetId="1" r:id="rId1"/>
  </sheets>
  <definedNames>
    <definedName name="_xlnm._FilterDatabase" localSheetId="0" hidden="1">Лист1!$10:$74</definedName>
    <definedName name="_xlnm.Print_Titles" localSheetId="0">Лист1!$8:$8</definedName>
    <definedName name="_xlnm.Print_Area" localSheetId="0">Лист1!$B$1:$AD$74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4" i="1" l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3" i="1"/>
  <c r="AD12" i="1"/>
  <c r="AD11" i="1"/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J13" i="1" l="1"/>
  <c r="I13" i="1"/>
  <c r="H13" i="1"/>
  <c r="G13" i="1"/>
  <c r="F13" i="1"/>
  <c r="A45" i="1" l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44" i="1"/>
  <c r="A18" i="1"/>
  <c r="A17" i="1"/>
  <c r="A16" i="1"/>
  <c r="A12" i="1"/>
  <c r="A13" i="1"/>
  <c r="A11" i="1"/>
  <c r="S11" i="1" l="1"/>
  <c r="Q11" i="1"/>
  <c r="J11" i="1"/>
  <c r="I11" i="1"/>
  <c r="H11" i="1"/>
  <c r="G11" i="1"/>
  <c r="F11" i="1"/>
  <c r="B11" i="1"/>
  <c r="E11" i="1" l="1"/>
  <c r="D11" i="1" l="1"/>
  <c r="O45" i="1" l="1"/>
  <c r="O44" i="1"/>
  <c r="J12" i="1" l="1"/>
  <c r="I12" i="1"/>
  <c r="H12" i="1"/>
  <c r="G12" i="1"/>
  <c r="F12" i="1"/>
  <c r="M13" i="1" l="1"/>
  <c r="S44" i="1" l="1"/>
  <c r="Q44" i="1"/>
  <c r="E44" i="1"/>
  <c r="B44" i="1"/>
  <c r="S13" i="1"/>
  <c r="Q13" i="1"/>
  <c r="E13" i="1"/>
  <c r="B13" i="1"/>
  <c r="S45" i="1"/>
  <c r="Q45" i="1"/>
  <c r="E45" i="1"/>
  <c r="B45" i="1"/>
  <c r="B12" i="1"/>
  <c r="S12" i="1"/>
  <c r="Q12" i="1"/>
  <c r="E12" i="1"/>
  <c r="D44" i="1" l="1"/>
  <c r="D45" i="1"/>
  <c r="D13" i="1"/>
  <c r="D12" i="1"/>
  <c r="S66" i="1" l="1"/>
  <c r="Q66" i="1"/>
  <c r="M66" i="1"/>
  <c r="E66" i="1"/>
  <c r="B66" i="1"/>
  <c r="S65" i="1"/>
  <c r="Q65" i="1"/>
  <c r="M65" i="1"/>
  <c r="E65" i="1"/>
  <c r="B65" i="1"/>
  <c r="S73" i="1"/>
  <c r="Q73" i="1"/>
  <c r="M73" i="1"/>
  <c r="E73" i="1"/>
  <c r="B73" i="1"/>
  <c r="S63" i="1"/>
  <c r="Q63" i="1"/>
  <c r="M63" i="1"/>
  <c r="E63" i="1"/>
  <c r="B63" i="1"/>
  <c r="S71" i="1"/>
  <c r="Q71" i="1"/>
  <c r="M71" i="1"/>
  <c r="E71" i="1"/>
  <c r="B71" i="1"/>
  <c r="S70" i="1"/>
  <c r="Q70" i="1"/>
  <c r="M70" i="1"/>
  <c r="E70" i="1"/>
  <c r="B70" i="1"/>
  <c r="S69" i="1"/>
  <c r="Q69" i="1"/>
  <c r="M69" i="1"/>
  <c r="E69" i="1"/>
  <c r="B69" i="1"/>
  <c r="S68" i="1"/>
  <c r="Q68" i="1"/>
  <c r="M68" i="1"/>
  <c r="E68" i="1"/>
  <c r="B68" i="1"/>
  <c r="S52" i="1"/>
  <c r="Q52" i="1"/>
  <c r="M52" i="1"/>
  <c r="E52" i="1"/>
  <c r="B52" i="1"/>
  <c r="S48" i="1"/>
  <c r="Q48" i="1"/>
  <c r="M48" i="1"/>
  <c r="E48" i="1"/>
  <c r="B48" i="1"/>
  <c r="S49" i="1"/>
  <c r="Q49" i="1"/>
  <c r="M49" i="1"/>
  <c r="E49" i="1"/>
  <c r="B49" i="1"/>
  <c r="S50" i="1"/>
  <c r="Q50" i="1"/>
  <c r="M50" i="1"/>
  <c r="E50" i="1"/>
  <c r="B50" i="1"/>
  <c r="S51" i="1"/>
  <c r="Q51" i="1"/>
  <c r="M51" i="1"/>
  <c r="E51" i="1"/>
  <c r="B51" i="1"/>
  <c r="S47" i="1"/>
  <c r="Q47" i="1"/>
  <c r="M47" i="1"/>
  <c r="E47" i="1"/>
  <c r="B47" i="1"/>
  <c r="S53" i="1"/>
  <c r="Q53" i="1"/>
  <c r="M53" i="1"/>
  <c r="E53" i="1"/>
  <c r="B53" i="1"/>
  <c r="S60" i="1"/>
  <c r="Q60" i="1"/>
  <c r="M60" i="1"/>
  <c r="E60" i="1"/>
  <c r="B60" i="1"/>
  <c r="S59" i="1"/>
  <c r="Q59" i="1"/>
  <c r="M59" i="1"/>
  <c r="E59" i="1"/>
  <c r="B59" i="1"/>
  <c r="S58" i="1"/>
  <c r="Q58" i="1"/>
  <c r="M58" i="1"/>
  <c r="E58" i="1"/>
  <c r="B58" i="1"/>
  <c r="S31" i="1"/>
  <c r="Q31" i="1"/>
  <c r="M31" i="1"/>
  <c r="E31" i="1"/>
  <c r="B31" i="1"/>
  <c r="S57" i="1"/>
  <c r="Q57" i="1"/>
  <c r="M57" i="1"/>
  <c r="E57" i="1"/>
  <c r="B57" i="1"/>
  <c r="S56" i="1"/>
  <c r="Q56" i="1"/>
  <c r="M56" i="1"/>
  <c r="E56" i="1"/>
  <c r="B56" i="1"/>
  <c r="S55" i="1"/>
  <c r="Q55" i="1"/>
  <c r="M55" i="1"/>
  <c r="E55" i="1"/>
  <c r="B55" i="1"/>
  <c r="S54" i="1"/>
  <c r="Q54" i="1"/>
  <c r="M54" i="1"/>
  <c r="E54" i="1"/>
  <c r="B54" i="1"/>
  <c r="S41" i="1"/>
  <c r="Q41" i="1"/>
  <c r="M41" i="1"/>
  <c r="E41" i="1"/>
  <c r="B41" i="1"/>
  <c r="S61" i="1"/>
  <c r="Q61" i="1"/>
  <c r="M61" i="1"/>
  <c r="E61" i="1"/>
  <c r="B61" i="1"/>
  <c r="S39" i="1"/>
  <c r="Q39" i="1"/>
  <c r="M39" i="1"/>
  <c r="E39" i="1"/>
  <c r="B39" i="1"/>
  <c r="S40" i="1"/>
  <c r="Q40" i="1"/>
  <c r="M40" i="1"/>
  <c r="E40" i="1"/>
  <c r="B40" i="1"/>
  <c r="S36" i="1"/>
  <c r="Q36" i="1"/>
  <c r="M36" i="1"/>
  <c r="E36" i="1"/>
  <c r="B36" i="1"/>
  <c r="S46" i="1"/>
  <c r="Q46" i="1"/>
  <c r="M46" i="1"/>
  <c r="E46" i="1"/>
  <c r="B46" i="1"/>
  <c r="S67" i="1"/>
  <c r="Q67" i="1"/>
  <c r="M67" i="1"/>
  <c r="E67" i="1"/>
  <c r="B67" i="1"/>
  <c r="S74" i="1"/>
  <c r="Q74" i="1"/>
  <c r="M74" i="1"/>
  <c r="E74" i="1"/>
  <c r="B74" i="1"/>
  <c r="S72" i="1"/>
  <c r="Q72" i="1"/>
  <c r="M72" i="1"/>
  <c r="E72" i="1"/>
  <c r="B72" i="1"/>
  <c r="S62" i="1"/>
  <c r="Q62" i="1"/>
  <c r="M62" i="1"/>
  <c r="E62" i="1"/>
  <c r="B62" i="1"/>
  <c r="S64" i="1"/>
  <c r="Q64" i="1"/>
  <c r="M64" i="1"/>
  <c r="E64" i="1"/>
  <c r="B64" i="1"/>
  <c r="S35" i="1"/>
  <c r="Q35" i="1"/>
  <c r="M35" i="1"/>
  <c r="E35" i="1"/>
  <c r="B35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2" i="1"/>
  <c r="B33" i="1"/>
  <c r="B34" i="1"/>
  <c r="B37" i="1"/>
  <c r="B38" i="1"/>
  <c r="B16" i="1"/>
  <c r="S33" i="1"/>
  <c r="Q33" i="1"/>
  <c r="M33" i="1"/>
  <c r="E33" i="1"/>
  <c r="S37" i="1"/>
  <c r="Q37" i="1"/>
  <c r="M37" i="1"/>
  <c r="E37" i="1"/>
  <c r="S34" i="1"/>
  <c r="Q34" i="1"/>
  <c r="M34" i="1"/>
  <c r="E34" i="1"/>
  <c r="S32" i="1"/>
  <c r="Q32" i="1"/>
  <c r="M32" i="1"/>
  <c r="E32" i="1"/>
  <c r="S16" i="1"/>
  <c r="Q16" i="1"/>
  <c r="M16" i="1"/>
  <c r="E16" i="1"/>
  <c r="S17" i="1"/>
  <c r="Q17" i="1"/>
  <c r="M17" i="1"/>
  <c r="E17" i="1"/>
  <c r="S18" i="1"/>
  <c r="Q18" i="1"/>
  <c r="M18" i="1"/>
  <c r="E18" i="1"/>
  <c r="S19" i="1"/>
  <c r="Q19" i="1"/>
  <c r="M19" i="1"/>
  <c r="E19" i="1"/>
  <c r="S30" i="1"/>
  <c r="Q30" i="1"/>
  <c r="M30" i="1"/>
  <c r="E30" i="1"/>
  <c r="S29" i="1"/>
  <c r="Q29" i="1"/>
  <c r="M29" i="1"/>
  <c r="E29" i="1"/>
  <c r="S28" i="1"/>
  <c r="Q28" i="1"/>
  <c r="M28" i="1"/>
  <c r="E28" i="1"/>
  <c r="S27" i="1"/>
  <c r="Q27" i="1"/>
  <c r="M27" i="1"/>
  <c r="E27" i="1"/>
  <c r="S26" i="1"/>
  <c r="Q26" i="1"/>
  <c r="M26" i="1"/>
  <c r="E26" i="1"/>
  <c r="S25" i="1"/>
  <c r="Q25" i="1"/>
  <c r="M25" i="1"/>
  <c r="E25" i="1"/>
  <c r="S24" i="1"/>
  <c r="Q24" i="1"/>
  <c r="M24" i="1"/>
  <c r="E24" i="1"/>
  <c r="S22" i="1"/>
  <c r="Q22" i="1"/>
  <c r="M22" i="1"/>
  <c r="E22" i="1"/>
  <c r="S21" i="1"/>
  <c r="Q21" i="1"/>
  <c r="M21" i="1"/>
  <c r="E21" i="1"/>
  <c r="S23" i="1"/>
  <c r="Q23" i="1"/>
  <c r="M23" i="1"/>
  <c r="E23" i="1"/>
  <c r="S20" i="1"/>
  <c r="Q20" i="1"/>
  <c r="M20" i="1"/>
  <c r="E20" i="1"/>
  <c r="S38" i="1"/>
  <c r="Q38" i="1"/>
  <c r="M38" i="1"/>
  <c r="E38" i="1"/>
  <c r="D22" i="1" l="1"/>
  <c r="D26" i="1"/>
  <c r="D20" i="1"/>
  <c r="D29" i="1"/>
  <c r="D61" i="1"/>
  <c r="D51" i="1"/>
  <c r="D66" i="1"/>
  <c r="D23" i="1"/>
  <c r="D24" i="1"/>
  <c r="D27" i="1"/>
  <c r="D30" i="1"/>
  <c r="D46" i="1"/>
  <c r="D59" i="1"/>
  <c r="D71" i="1"/>
  <c r="D38" i="1"/>
  <c r="D25" i="1"/>
  <c r="D28" i="1"/>
  <c r="D19" i="1"/>
  <c r="D62" i="1"/>
  <c r="D56" i="1"/>
  <c r="D52" i="1"/>
  <c r="D21" i="1"/>
  <c r="D64" i="1"/>
  <c r="D67" i="1"/>
  <c r="D39" i="1"/>
  <c r="D55" i="1"/>
  <c r="D58" i="1"/>
  <c r="D47" i="1"/>
  <c r="D48" i="1"/>
  <c r="D70" i="1"/>
  <c r="D65" i="1"/>
  <c r="D18" i="1"/>
  <c r="D17" i="1"/>
  <c r="D16" i="1"/>
  <c r="D32" i="1"/>
  <c r="D34" i="1"/>
  <c r="D37" i="1"/>
  <c r="D33" i="1"/>
  <c r="D72" i="1"/>
  <c r="D36" i="1"/>
  <c r="D41" i="1"/>
  <c r="D57" i="1"/>
  <c r="D60" i="1"/>
  <c r="D50" i="1"/>
  <c r="D68" i="1"/>
  <c r="D63" i="1"/>
  <c r="D35" i="1"/>
  <c r="D74" i="1"/>
  <c r="D40" i="1"/>
  <c r="D54" i="1"/>
  <c r="D31" i="1"/>
  <c r="D53" i="1"/>
  <c r="D49" i="1"/>
  <c r="D69" i="1"/>
  <c r="D73" i="1"/>
</calcChain>
</file>

<file path=xl/sharedStrings.xml><?xml version="1.0" encoding="utf-8"?>
<sst xmlns="http://schemas.openxmlformats.org/spreadsheetml/2006/main" count="121" uniqueCount="96">
  <si>
    <t>№  п/п</t>
  </si>
  <si>
    <t>Адрес многоквартирного дома 
(далее также - МКД)</t>
  </si>
  <si>
    <t>Стоимость капитального ремонта, 
всего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</si>
  <si>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</si>
  <si>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</si>
  <si>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</si>
  <si>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</si>
  <si>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МКД</t>
  </si>
  <si>
    <t>ремонт фасада</t>
  </si>
  <si>
    <t>ремонт фундамента
МКД</t>
  </si>
  <si>
    <t>разработка проектной документации (в случае если подготовка проектной документации необходима в соответствии с законода-
тельством о градострои-
тельной деятельности)</t>
  </si>
  <si>
    <t>проверка достоверности определения стоимости работ по капитальному ремонту общего имущества в многоквартир-
ном доме в соответствии со сметной документацией</t>
  </si>
  <si>
    <t>проведение обследования технического состояния многоквартир-
ного дома</t>
  </si>
  <si>
    <t>выполнение работ по оценке технического состояния общего имущества в многоквартир-
ном доме</t>
  </si>
  <si>
    <t>переустройство невентилируемой крыши на вентилируемую крышу, устройство выходов на кровлю</t>
  </si>
  <si>
    <t>проведение государственной историко-культурной экспертизы проектной документации на выполнение работ по сохранению объектов культурного наследия (памятников истории и культуры) народов Российской Федерации, являющихся многоквартир-ными домами</t>
  </si>
  <si>
    <t>услуги по строитель-ному контролю</t>
  </si>
  <si>
    <t>оценка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
от 18 октября 2011 года № 824 
«О принятии технического регламента Таможенного союза «Безопасность лифтов»</t>
  </si>
  <si>
    <t>всего</t>
  </si>
  <si>
    <t>электроснабжения</t>
  </si>
  <si>
    <t>теплоснабжения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</si>
  <si>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</si>
  <si>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</si>
  <si>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</si>
  <si>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</si>
  <si>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руб.</t>
  </si>
  <si>
    <t>ед.</t>
  </si>
  <si>
    <t>кв. м</t>
  </si>
  <si>
    <t>Виды услуг и (или) работ по капитальному ремонту общего имущества в многоквартирном доме, 
установленные частью 1 статьи 166 Жилищного кодекса Российской Федерации</t>
  </si>
  <si>
    <t>2026 год</t>
  </si>
  <si>
    <t>Итого по 2026 году</t>
  </si>
  <si>
    <t>Итого по 2027 году</t>
  </si>
  <si>
    <t>2028 год</t>
  </si>
  <si>
    <t>Итого по 2028 году</t>
  </si>
  <si>
    <t>Г. Десногорск, мкрн. 3, д. 1б</t>
  </si>
  <si>
    <t>Г. Десногорск, мкрн. 2, д. 12</t>
  </si>
  <si>
    <t>Г. Десногорск, мкрн. 2, д. 13</t>
  </si>
  <si>
    <t>Г. Десногорск, мкрн. 2, д. 16</t>
  </si>
  <si>
    <t>Г. Десногорск, мкрн. 2, д. 18</t>
  </si>
  <si>
    <t>Г. Десногорск, мкрн. 2, д. 21</t>
  </si>
  <si>
    <t>Г. Десногорск, мкрн. 2, д. 22</t>
  </si>
  <si>
    <t>Г. Десногорск, мкрн. 2, д. 23</t>
  </si>
  <si>
    <t>Г. Десногорск, мкрн. 2, д. 26</t>
  </si>
  <si>
    <t>Г. Десногорск, мкрн. 2, д. 27</t>
  </si>
  <si>
    <t>Г. Десногорск, мкрн. 2, д. 28</t>
  </si>
  <si>
    <t>Г. Десногорск, мкрн. 2, д. 29</t>
  </si>
  <si>
    <t>Г. Десногорск, мкрн. 2, д. 5</t>
  </si>
  <si>
    <t>Г. Десногорск, мкрн. 2, д. 6</t>
  </si>
  <si>
    <t>Г. Десногорск, мкрн. 2, д. 7</t>
  </si>
  <si>
    <t>Г. Десногорск, мкрн. 2, д. 8</t>
  </si>
  <si>
    <t>Г. Десногорск, мкрн. 3, д. 10</t>
  </si>
  <si>
    <t>Г. Десногорск, мкрн. 3, д. 13а</t>
  </si>
  <si>
    <t>Г. Десногорск, мкрн. 3, д. 14</t>
  </si>
  <si>
    <t>Г. Десногорск, мкрн. 3, д. 2</t>
  </si>
  <si>
    <t>Г. Десногорск, мкрн. 3, д. 11</t>
  </si>
  <si>
    <t>Г. Десногорск, мкрн. 4, д. 1</t>
  </si>
  <si>
    <t>Г. Десногорск, мкрн. 4, д. 10</t>
  </si>
  <si>
    <t>Г. Десногорск, мкрн. 4, д. 15</t>
  </si>
  <si>
    <t>Г. Десногорск, мкрн. 4, д. 2</t>
  </si>
  <si>
    <t>Г. Десногорск, мкрн. 4, д. 4</t>
  </si>
  <si>
    <t>Г. Десногорск, мкрн. 3, д. 1</t>
  </si>
  <si>
    <t>Г. Десногорск, мкрн. 3, д. 13</t>
  </si>
  <si>
    <t>Г. Десногорск, мкрн. 3, д. 15</t>
  </si>
  <si>
    <t>Г. Десногорск, мкрн. 3, д. 15а</t>
  </si>
  <si>
    <t>Г. Десногорск, мкрн. 3, д. 16</t>
  </si>
  <si>
    <t>Г. Десногорск, мкрн. 3, д. 16а</t>
  </si>
  <si>
    <t>Г. Десногорск, мкрн. 3, д. 16б</t>
  </si>
  <si>
    <t>Г. Десногорск, мкрн. 3, д. 17</t>
  </si>
  <si>
    <t>Г. Десногорск, мкрн. 3, д. 18</t>
  </si>
  <si>
    <t>Г. Десногорск, мкрн. 3, д. 19</t>
  </si>
  <si>
    <t>Г. Десногорск, мкрн. 3, д. 1а</t>
  </si>
  <si>
    <t>Г. Десногорск, мкрн. 3, д. 20</t>
  </si>
  <si>
    <t>Г. Десногорск, мкрн. 3, д. 21</t>
  </si>
  <si>
    <t>Г. Десногорск, мкрн. 3, д. 22</t>
  </si>
  <si>
    <t>Г. Десногорск, мкрн. 3, д. 3</t>
  </si>
  <si>
    <t>Г. Десногорск, мкрн. 3, д. 4</t>
  </si>
  <si>
    <t>Г. Десногорск, мкрн. 3, д. 5</t>
  </si>
  <si>
    <t>Г. Десногорск, мкрн. 3, д. 6</t>
  </si>
  <si>
    <t>Г. Десногорск, мкрн. 3, д. 7</t>
  </si>
  <si>
    <t>Г. Десногорск, мкрн. 3, д. 8</t>
  </si>
  <si>
    <t>Г. Десногорск, мкрн. 3, д. 9</t>
  </si>
  <si>
    <t>Г. Десногорск, мкрн. 4, д. 11</t>
  </si>
  <si>
    <t>Г. Десногорск, мкрн. 4, д. 12</t>
  </si>
  <si>
    <t>Г. Десногорск, мкрн. 4, д. 13</t>
  </si>
  <si>
    <t>Г. Десногорск, мкрн. 4, д. 14</t>
  </si>
  <si>
    <t>Г. Десногорск, мкрн. 4, д. 3</t>
  </si>
  <si>
    <t>Г. Десногорск, мкрн. 4, д. 43</t>
  </si>
  <si>
    <t>Г. Десногорск, мкрн. 4, д. 6</t>
  </si>
  <si>
    <t>Г. Десногорск, мкрн. 4, д. 9</t>
  </si>
  <si>
    <t>кв. м.</t>
  </si>
  <si>
    <t>осуществление авторами проектов технического и авторского надзора за выполнением работ по сохранению объектов культурного наследия при проведении капитального ремонта общего имущества в многоквартирном доме, являющемся таким объектом, научного руководства проведением указанных работ</t>
  </si>
  <si>
    <t>2027 год</t>
  </si>
  <si>
    <t>Г. Десногорск, мкрн. 1, д. 9</t>
  </si>
  <si>
    <t>Г. Десногорск, мкрн. 1, д. 7</t>
  </si>
  <si>
    <t>Г. Десногорск, мкрн. 1, д. 2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</si>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</sst>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top"/>
    </xf>
    <xf numFmtId="4" fontId="1" fillId="0" borderId="11" xfId="0" applyNumberFormat="1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center" vertical="center" textRotation="90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13" xfId="0" applyBorder="1"/>
    <xf numFmtId="0" fontId="0" fillId="0" borderId="8" xfId="0" applyBorder="1"/>
    <xf numFmtId="0" fontId="0" fillId="0" borderId="9" xfId="0" applyBorder="1"/>
    <xf numFmtId="4" fontId="1" fillId="0" borderId="9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mruColors>
      <color rgb="FF00CCFF"/>
      <color rgb="FFF68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3"/>
  <sheetViews>
    <sheetView tabSelected="1" view="pageBreakPreview" topLeftCell="B46" zoomScale="55" zoomScaleNormal="10" zoomScaleSheetLayoutView="55" zoomScalePageLayoutView="70" workbookViewId="0">
      <selection activeCell="B48" sqref="B48:AD74"/>
    </sheetView>
  </sheetViews>
  <sheetFormatPr defaultRowHeight="15" x14ac:dyDescent="0.25"/>
  <cols>
    <col min="1" max="1" width="7.5703125" hidden="1" customWidth="1"/>
    <col min="2" max="2" width="8.140625" customWidth="1"/>
    <col min="3" max="3" width="44.5703125" style="35" customWidth="1"/>
    <col min="4" max="4" width="26.28515625" style="32" customWidth="1"/>
    <col min="5" max="5" width="27" customWidth="1"/>
    <col min="6" max="6" width="22.7109375" customWidth="1"/>
    <col min="7" max="7" width="20.140625" customWidth="1"/>
    <col min="8" max="8" width="22.7109375" customWidth="1"/>
    <col min="9" max="9" width="21" customWidth="1"/>
    <col min="10" max="10" width="22.42578125" customWidth="1"/>
    <col min="11" max="11" width="17.140625" customWidth="1"/>
    <col min="12" max="12" width="11.42578125" customWidth="1"/>
    <col min="13" max="13" width="20.5703125" customWidth="1"/>
    <col min="14" max="14" width="16" customWidth="1"/>
    <col min="15" max="15" width="22.85546875" customWidth="1"/>
    <col min="16" max="16" width="14.42578125" customWidth="1"/>
    <col min="17" max="17" width="17" customWidth="1"/>
    <col min="18" max="18" width="18.5703125" customWidth="1"/>
    <col min="19" max="19" width="19.42578125" customWidth="1"/>
    <col min="20" max="20" width="18.28515625" customWidth="1"/>
    <col min="21" max="21" width="24.140625" customWidth="1"/>
    <col min="22" max="22" width="16.42578125" customWidth="1"/>
    <col min="23" max="23" width="22.85546875" customWidth="1"/>
    <col min="24" max="25" width="17.7109375" customWidth="1"/>
    <col min="26" max="26" width="15.7109375" customWidth="1"/>
    <col min="27" max="27" width="17.85546875" customWidth="1"/>
    <col min="28" max="28" width="22.85546875" customWidth="1"/>
    <col min="29" max="29" width="13.140625" customWidth="1"/>
    <col min="30" max="30" width="27.28515625" style="33" customWidth="1"/>
    <col min="32" max="32" width="25" customWidth="1"/>
    <col min="33" max="33" width="23.140625" customWidth="1"/>
    <col min="34" max="34" width="25.140625" customWidth="1"/>
  </cols>
  <sheetData>
    <row r="1" spans="1:31" ht="118.5" customHeight="1" x14ac:dyDescent="0.25">
      <c r="A1" s="15"/>
      <c r="B1" s="50" t="s">
        <v>95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1"/>
    </row>
    <row r="2" spans="1:31" ht="16.5" x14ac:dyDescent="0.25">
      <c r="A2" s="15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</row>
    <row r="3" spans="1:31" ht="15.75" x14ac:dyDescent="0.25">
      <c r="A3" s="15"/>
      <c r="B3" s="16"/>
      <c r="C3" s="17"/>
      <c r="D3" s="18"/>
      <c r="E3" s="18"/>
      <c r="F3" s="18"/>
      <c r="G3" s="18"/>
      <c r="H3" s="18"/>
      <c r="I3" s="18"/>
      <c r="J3" s="18"/>
      <c r="K3" s="18"/>
      <c r="L3" s="19"/>
      <c r="M3" s="18"/>
      <c r="N3" s="18"/>
      <c r="O3" s="18"/>
      <c r="P3" s="18"/>
      <c r="Q3" s="18"/>
      <c r="R3" s="18"/>
      <c r="S3" s="18"/>
      <c r="T3" s="18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1" ht="58.5" customHeight="1" x14ac:dyDescent="0.25">
      <c r="A4" s="52"/>
      <c r="B4" s="55" t="s">
        <v>0</v>
      </c>
      <c r="C4" s="58" t="s">
        <v>1</v>
      </c>
      <c r="D4" s="59" t="s">
        <v>2</v>
      </c>
      <c r="E4" s="39" t="s">
        <v>28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62"/>
      <c r="U4" s="39" t="s">
        <v>3</v>
      </c>
      <c r="V4" s="40"/>
      <c r="W4" s="40"/>
      <c r="X4" s="40"/>
      <c r="Y4" s="40"/>
      <c r="Z4" s="40"/>
      <c r="AA4" s="40"/>
      <c r="AB4" s="40"/>
      <c r="AC4" s="40"/>
      <c r="AD4" s="40"/>
    </row>
    <row r="5" spans="1:31" ht="25.5" customHeight="1" x14ac:dyDescent="0.25">
      <c r="A5" s="53"/>
      <c r="B5" s="56"/>
      <c r="C5" s="58"/>
      <c r="D5" s="60"/>
      <c r="E5" s="39" t="s">
        <v>4</v>
      </c>
      <c r="F5" s="40"/>
      <c r="G5" s="40"/>
      <c r="H5" s="40"/>
      <c r="I5" s="40"/>
      <c r="J5" s="40"/>
      <c r="K5" s="62"/>
      <c r="L5" s="63" t="s">
        <v>5</v>
      </c>
      <c r="M5" s="59"/>
      <c r="N5" s="63" t="s">
        <v>6</v>
      </c>
      <c r="O5" s="59"/>
      <c r="P5" s="63" t="s">
        <v>7</v>
      </c>
      <c r="Q5" s="59"/>
      <c r="R5" s="63" t="s">
        <v>8</v>
      </c>
      <c r="S5" s="59"/>
      <c r="T5" s="48" t="s">
        <v>9</v>
      </c>
      <c r="U5" s="48" t="s">
        <v>10</v>
      </c>
      <c r="V5" s="48" t="s">
        <v>11</v>
      </c>
      <c r="W5" s="48" t="s">
        <v>12</v>
      </c>
      <c r="X5" s="48" t="s">
        <v>13</v>
      </c>
      <c r="Y5" s="63" t="s">
        <v>14</v>
      </c>
      <c r="Z5" s="59"/>
      <c r="AA5" s="48" t="s">
        <v>15</v>
      </c>
      <c r="AB5" s="48" t="s">
        <v>90</v>
      </c>
      <c r="AC5" s="48" t="s">
        <v>16</v>
      </c>
      <c r="AD5" s="48" t="s">
        <v>17</v>
      </c>
    </row>
    <row r="6" spans="1:31" ht="344.25" customHeight="1" x14ac:dyDescent="0.25">
      <c r="A6" s="53"/>
      <c r="B6" s="56"/>
      <c r="C6" s="58"/>
      <c r="D6" s="61"/>
      <c r="E6" s="22" t="s">
        <v>18</v>
      </c>
      <c r="F6" s="22" t="s">
        <v>19</v>
      </c>
      <c r="G6" s="22" t="s">
        <v>20</v>
      </c>
      <c r="H6" s="22" t="s">
        <v>21</v>
      </c>
      <c r="I6" s="22" t="s">
        <v>22</v>
      </c>
      <c r="J6" s="22" t="s">
        <v>23</v>
      </c>
      <c r="K6" s="22" t="s">
        <v>24</v>
      </c>
      <c r="L6" s="64"/>
      <c r="M6" s="61"/>
      <c r="N6" s="64"/>
      <c r="O6" s="61"/>
      <c r="P6" s="64"/>
      <c r="Q6" s="61"/>
      <c r="R6" s="64"/>
      <c r="S6" s="61"/>
      <c r="T6" s="49"/>
      <c r="U6" s="49"/>
      <c r="V6" s="49"/>
      <c r="W6" s="49"/>
      <c r="X6" s="49"/>
      <c r="Y6" s="64"/>
      <c r="Z6" s="61"/>
      <c r="AA6" s="49"/>
      <c r="AB6" s="49"/>
      <c r="AC6" s="49"/>
      <c r="AD6" s="49"/>
    </row>
    <row r="7" spans="1:31" ht="28.5" customHeight="1" x14ac:dyDescent="0.25">
      <c r="A7" s="54"/>
      <c r="B7" s="57"/>
      <c r="C7" s="58"/>
      <c r="D7" s="23" t="s">
        <v>25</v>
      </c>
      <c r="E7" s="11" t="s">
        <v>25</v>
      </c>
      <c r="F7" s="11" t="s">
        <v>25</v>
      </c>
      <c r="G7" s="11" t="s">
        <v>25</v>
      </c>
      <c r="H7" s="11" t="s">
        <v>25</v>
      </c>
      <c r="I7" s="11" t="s">
        <v>25</v>
      </c>
      <c r="J7" s="11" t="s">
        <v>25</v>
      </c>
      <c r="K7" s="11" t="s">
        <v>25</v>
      </c>
      <c r="L7" s="24" t="s">
        <v>26</v>
      </c>
      <c r="M7" s="11" t="s">
        <v>25</v>
      </c>
      <c r="N7" s="11" t="s">
        <v>27</v>
      </c>
      <c r="O7" s="11" t="s">
        <v>25</v>
      </c>
      <c r="P7" s="11" t="s">
        <v>27</v>
      </c>
      <c r="Q7" s="11" t="s">
        <v>25</v>
      </c>
      <c r="R7" s="11" t="s">
        <v>27</v>
      </c>
      <c r="S7" s="11" t="s">
        <v>25</v>
      </c>
      <c r="T7" s="11" t="s">
        <v>25</v>
      </c>
      <c r="U7" s="36" t="s">
        <v>25</v>
      </c>
      <c r="V7" s="36" t="s">
        <v>25</v>
      </c>
      <c r="W7" s="36" t="s">
        <v>25</v>
      </c>
      <c r="X7" s="36" t="s">
        <v>25</v>
      </c>
      <c r="Y7" s="36" t="s">
        <v>89</v>
      </c>
      <c r="Z7" s="36" t="s">
        <v>25</v>
      </c>
      <c r="AA7" s="36" t="s">
        <v>25</v>
      </c>
      <c r="AB7" s="36" t="s">
        <v>25</v>
      </c>
      <c r="AC7" s="36" t="s">
        <v>25</v>
      </c>
      <c r="AD7" s="36" t="s">
        <v>25</v>
      </c>
    </row>
    <row r="8" spans="1:31" ht="27.75" customHeight="1" x14ac:dyDescent="0.25">
      <c r="A8" s="1"/>
      <c r="B8" s="25">
        <v>1</v>
      </c>
      <c r="C8" s="26">
        <v>2</v>
      </c>
      <c r="D8" s="27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26">
        <v>10</v>
      </c>
      <c r="L8" s="24">
        <v>11</v>
      </c>
      <c r="M8" s="26">
        <v>12</v>
      </c>
      <c r="N8" s="26">
        <v>13</v>
      </c>
      <c r="O8" s="26">
        <v>14</v>
      </c>
      <c r="P8" s="26">
        <v>15</v>
      </c>
      <c r="Q8" s="26">
        <v>16</v>
      </c>
      <c r="R8" s="26">
        <v>17</v>
      </c>
      <c r="S8" s="26">
        <v>18</v>
      </c>
      <c r="T8" s="26">
        <v>19</v>
      </c>
      <c r="U8" s="24">
        <v>20</v>
      </c>
      <c r="V8" s="24">
        <v>21</v>
      </c>
      <c r="W8" s="24">
        <v>22</v>
      </c>
      <c r="X8" s="24">
        <v>23</v>
      </c>
      <c r="Y8" s="24">
        <v>24</v>
      </c>
      <c r="Z8" s="24">
        <v>25</v>
      </c>
      <c r="AA8" s="24">
        <v>26</v>
      </c>
      <c r="AB8" s="24">
        <v>27</v>
      </c>
      <c r="AC8" s="24">
        <v>28</v>
      </c>
      <c r="AD8" s="24">
        <v>29</v>
      </c>
    </row>
    <row r="9" spans="1:31" s="10" customFormat="1" ht="40.15" customHeight="1" x14ac:dyDescent="0.25">
      <c r="A9" s="12"/>
      <c r="B9" s="43" t="s">
        <v>29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1" s="10" customFormat="1" ht="40.15" customHeight="1" x14ac:dyDescent="0.25">
      <c r="A10" s="1"/>
      <c r="B10" s="46" t="s">
        <v>30</v>
      </c>
      <c r="C10" s="47"/>
      <c r="D10" s="14">
        <v>109955999.63</v>
      </c>
      <c r="E10" s="14">
        <v>108625709.5</v>
      </c>
      <c r="F10" s="14">
        <v>22250973.359999999</v>
      </c>
      <c r="G10" s="14">
        <v>46854350.619999997</v>
      </c>
      <c r="H10" s="14">
        <v>10793382.6</v>
      </c>
      <c r="I10" s="14">
        <v>15802619.140000001</v>
      </c>
      <c r="J10" s="14">
        <v>12924383.779999999</v>
      </c>
      <c r="K10" s="14">
        <v>0</v>
      </c>
      <c r="L10" s="28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1330290.1299999999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</row>
    <row r="11" spans="1:31" s="6" customFormat="1" ht="35.1" customHeight="1" x14ac:dyDescent="0.25">
      <c r="A11" s="1" t="e">
        <f>ROW()-ROW(#REF!)-5</f>
        <v>#REF!</v>
      </c>
      <c r="B11" s="2" t="e">
        <f>A11</f>
        <v>#REF!</v>
      </c>
      <c r="C11" s="30" t="s">
        <v>94</v>
      </c>
      <c r="D11" s="3">
        <f>E11+M11+O11+Q11+S11+T11+U11+V11+W11+X11+Z11+AA11+AB11+AC11+AD11</f>
        <v>34082502</v>
      </c>
      <c r="E11" s="4">
        <f>SUM(F11:K11)</f>
        <v>34082502</v>
      </c>
      <c r="F11" s="4">
        <f>804*8683.44</f>
        <v>6981485.7600000007</v>
      </c>
      <c r="G11" s="4">
        <f>1693*8683.44</f>
        <v>14701063.920000002</v>
      </c>
      <c r="H11" s="4">
        <f>390*8683.44</f>
        <v>3386541.6</v>
      </c>
      <c r="I11" s="4">
        <f>571*8683.44</f>
        <v>4958244.24</v>
      </c>
      <c r="J11" s="4">
        <f>467*8683.44</f>
        <v>4055166.4800000004</v>
      </c>
      <c r="K11" s="4">
        <v>0</v>
      </c>
      <c r="L11" s="8">
        <v>0</v>
      </c>
      <c r="M11" s="7">
        <v>0</v>
      </c>
      <c r="N11" s="7">
        <v>0</v>
      </c>
      <c r="O11" s="7">
        <v>0</v>
      </c>
      <c r="P11" s="4">
        <v>0</v>
      </c>
      <c r="Q11" s="4">
        <f>P11*1400</f>
        <v>0</v>
      </c>
      <c r="R11" s="4">
        <v>0</v>
      </c>
      <c r="S11" s="4">
        <f>R11*3751</f>
        <v>0</v>
      </c>
      <c r="T11" s="7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f t="shared" ref="AD11:AD13" si="0">L11*35000</f>
        <v>0</v>
      </c>
      <c r="AE11" s="5"/>
    </row>
    <row r="12" spans="1:31" s="10" customFormat="1" ht="36" customHeight="1" x14ac:dyDescent="0.25">
      <c r="A12" s="1" t="e">
        <f>ROW()-ROW(#REF!)-5</f>
        <v>#REF!</v>
      </c>
      <c r="B12" s="12" t="e">
        <f t="shared" ref="B12" si="1">A12</f>
        <v>#REF!</v>
      </c>
      <c r="C12" s="13" t="s">
        <v>93</v>
      </c>
      <c r="D12" s="14">
        <f>E12+M12+O12+Q12+S12+T12+U12+V12+W12+X12+Z12+AA12+AB12+AC12+AD12</f>
        <v>18823232.370000001</v>
      </c>
      <c r="E12" s="4">
        <f>SUM(F12:K12)</f>
        <v>18392157.5</v>
      </c>
      <c r="F12" s="4">
        <f>804*4685.9</f>
        <v>3767463.5999999996</v>
      </c>
      <c r="G12" s="4">
        <f>1693*4685.9</f>
        <v>7933228.6999999993</v>
      </c>
      <c r="H12" s="4">
        <f>390*4685.9</f>
        <v>1827500.9999999998</v>
      </c>
      <c r="I12" s="4">
        <f>571*4685.9</f>
        <v>2675648.9</v>
      </c>
      <c r="J12" s="4">
        <f>467*4685.9</f>
        <v>2188315.2999999998</v>
      </c>
      <c r="K12" s="4">
        <v>0</v>
      </c>
      <c r="L12" s="1">
        <v>0</v>
      </c>
      <c r="M12" s="4">
        <v>0</v>
      </c>
      <c r="N12" s="4">
        <v>0</v>
      </c>
      <c r="O12" s="4">
        <v>0</v>
      </c>
      <c r="P12" s="4">
        <v>0</v>
      </c>
      <c r="Q12" s="4">
        <f>P12*1400</f>
        <v>0</v>
      </c>
      <c r="R12" s="4">
        <v>0</v>
      </c>
      <c r="S12" s="4">
        <f>R12*3751</f>
        <v>0</v>
      </c>
      <c r="T12" s="4">
        <v>0</v>
      </c>
      <c r="U12" s="4">
        <v>431074.87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f t="shared" si="0"/>
        <v>0</v>
      </c>
    </row>
    <row r="13" spans="1:31" s="10" customFormat="1" ht="36" customHeight="1" x14ac:dyDescent="0.25">
      <c r="A13" s="1" t="e">
        <f>ROW()-ROW(#REF!)-5</f>
        <v>#REF!</v>
      </c>
      <c r="B13" s="12" t="e">
        <f t="shared" ref="B13" si="2">A13</f>
        <v>#REF!</v>
      </c>
      <c r="C13" s="13" t="s">
        <v>92</v>
      </c>
      <c r="D13" s="14">
        <f>E13+M13+O13+Q13+S13+T13+U13+V13+W13+X13+Z13+AA13+AB13+AC13+AD13</f>
        <v>57050265.259999998</v>
      </c>
      <c r="E13" s="4">
        <f>SUM(F13:K13)</f>
        <v>56151050</v>
      </c>
      <c r="F13" s="4">
        <f>804*14306</f>
        <v>11502024</v>
      </c>
      <c r="G13" s="4">
        <f>1693*14306</f>
        <v>24220058</v>
      </c>
      <c r="H13" s="4">
        <f>390*14306</f>
        <v>5579340</v>
      </c>
      <c r="I13" s="4">
        <f>571*14306</f>
        <v>8168726</v>
      </c>
      <c r="J13" s="4">
        <f>467*14306</f>
        <v>6680902</v>
      </c>
      <c r="K13" s="4">
        <v>0</v>
      </c>
      <c r="L13" s="1">
        <v>0</v>
      </c>
      <c r="M13" s="4">
        <f>L13*3500000</f>
        <v>0</v>
      </c>
      <c r="N13" s="4">
        <v>0</v>
      </c>
      <c r="O13" s="4">
        <v>0</v>
      </c>
      <c r="P13" s="4">
        <v>0</v>
      </c>
      <c r="Q13" s="4">
        <f>P13*1400</f>
        <v>0</v>
      </c>
      <c r="R13" s="4">
        <v>0</v>
      </c>
      <c r="S13" s="4">
        <f>R13*3751</f>
        <v>0</v>
      </c>
      <c r="T13" s="4">
        <v>0</v>
      </c>
      <c r="U13" s="4">
        <v>899215.26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si="0"/>
        <v>0</v>
      </c>
    </row>
    <row r="14" spans="1:31" s="10" customFormat="1" ht="40.15" customHeight="1" x14ac:dyDescent="0.25">
      <c r="A14" s="12"/>
      <c r="B14" s="41" t="s">
        <v>91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1" s="10" customFormat="1" ht="40.15" customHeight="1" x14ac:dyDescent="0.25">
      <c r="A15" s="1"/>
      <c r="B15" s="46" t="s">
        <v>31</v>
      </c>
      <c r="C15" s="47"/>
      <c r="D15" s="14">
        <v>213765000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28">
        <v>59</v>
      </c>
      <c r="M15" s="14">
        <v>206500000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5200000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2065000</v>
      </c>
    </row>
    <row r="16" spans="1:31" s="10" customFormat="1" ht="35.25" customHeight="1" x14ac:dyDescent="0.25">
      <c r="A16" s="1" t="e">
        <f>ROW()-ROW(#REF!)-33</f>
        <v>#REF!</v>
      </c>
      <c r="B16" s="29" t="e">
        <f t="shared" ref="B16:B30" si="3">A16</f>
        <v>#REF!</v>
      </c>
      <c r="C16" s="13" t="s">
        <v>46</v>
      </c>
      <c r="D16" s="9">
        <f t="shared" ref="D16:D41" si="4">E16+M16+O16+Q16+S16+T16+U16+V16+W16+X16+Z16+AA16+AB16+AC16+AD16</f>
        <v>7270000</v>
      </c>
      <c r="E16" s="4">
        <f t="shared" ref="E16:E30" si="5">SUM(F16:K16)</f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1">
        <v>2</v>
      </c>
      <c r="M16" s="4">
        <f t="shared" ref="M16:M41" si="6">L16*3500000</f>
        <v>7000000</v>
      </c>
      <c r="N16" s="4">
        <v>0</v>
      </c>
      <c r="O16" s="4">
        <v>0</v>
      </c>
      <c r="P16" s="4">
        <v>0</v>
      </c>
      <c r="Q16" s="4">
        <f t="shared" ref="Q16:Q30" si="7">1400*P16</f>
        <v>0</v>
      </c>
      <c r="R16" s="4">
        <v>0</v>
      </c>
      <c r="S16" s="4">
        <f t="shared" ref="S16:S30" si="8">R16*3751</f>
        <v>0</v>
      </c>
      <c r="T16" s="4">
        <v>0</v>
      </c>
      <c r="U16" s="4">
        <v>200000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f t="shared" ref="AD16:AD41" si="9">L16*35000</f>
        <v>70000</v>
      </c>
    </row>
    <row r="17" spans="1:30" s="10" customFormat="1" ht="35.25" customHeight="1" x14ac:dyDescent="0.25">
      <c r="A17" s="1" t="e">
        <f>ROW()-ROW(#REF!)-33</f>
        <v>#REF!</v>
      </c>
      <c r="B17" s="29" t="e">
        <f t="shared" si="3"/>
        <v>#REF!</v>
      </c>
      <c r="C17" s="13" t="s">
        <v>47</v>
      </c>
      <c r="D17" s="9">
        <f t="shared" si="4"/>
        <v>7270000</v>
      </c>
      <c r="E17" s="4">
        <f t="shared" si="5"/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1">
        <v>2</v>
      </c>
      <c r="M17" s="4">
        <f t="shared" si="6"/>
        <v>7000000</v>
      </c>
      <c r="N17" s="4">
        <v>0</v>
      </c>
      <c r="O17" s="4">
        <v>0</v>
      </c>
      <c r="P17" s="4">
        <v>0</v>
      </c>
      <c r="Q17" s="4">
        <f t="shared" si="7"/>
        <v>0</v>
      </c>
      <c r="R17" s="4">
        <v>0</v>
      </c>
      <c r="S17" s="4">
        <f t="shared" si="8"/>
        <v>0</v>
      </c>
      <c r="T17" s="4">
        <v>0</v>
      </c>
      <c r="U17" s="4">
        <v>200000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f t="shared" si="9"/>
        <v>70000</v>
      </c>
    </row>
    <row r="18" spans="1:30" s="10" customFormat="1" ht="35.25" customHeight="1" x14ac:dyDescent="0.25">
      <c r="A18" s="1" t="e">
        <f>ROW()-ROW(#REF!)-33</f>
        <v>#REF!</v>
      </c>
      <c r="B18" s="29" t="e">
        <f t="shared" si="3"/>
        <v>#REF!</v>
      </c>
      <c r="C18" s="13" t="s">
        <v>48</v>
      </c>
      <c r="D18" s="9">
        <f t="shared" si="4"/>
        <v>7270000</v>
      </c>
      <c r="E18" s="4">
        <f t="shared" si="5"/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1">
        <v>2</v>
      </c>
      <c r="M18" s="4">
        <f t="shared" si="6"/>
        <v>7000000</v>
      </c>
      <c r="N18" s="4">
        <v>0</v>
      </c>
      <c r="O18" s="4">
        <v>0</v>
      </c>
      <c r="P18" s="4">
        <v>0</v>
      </c>
      <c r="Q18" s="4">
        <f t="shared" si="7"/>
        <v>0</v>
      </c>
      <c r="R18" s="4">
        <v>0</v>
      </c>
      <c r="S18" s="4">
        <f t="shared" si="8"/>
        <v>0</v>
      </c>
      <c r="T18" s="4">
        <v>0</v>
      </c>
      <c r="U18" s="4">
        <v>200000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f t="shared" si="9"/>
        <v>70000</v>
      </c>
    </row>
    <row r="19" spans="1:30" s="10" customFormat="1" ht="35.25" customHeight="1" x14ac:dyDescent="0.25">
      <c r="A19" s="1" t="e">
        <f>ROW()-ROW(#REF!)-33</f>
        <v>#REF!</v>
      </c>
      <c r="B19" s="29" t="e">
        <f t="shared" si="3"/>
        <v>#REF!</v>
      </c>
      <c r="C19" s="13" t="s">
        <v>49</v>
      </c>
      <c r="D19" s="9">
        <f t="shared" si="4"/>
        <v>7270000</v>
      </c>
      <c r="E19" s="4">
        <f t="shared" si="5"/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1">
        <v>2</v>
      </c>
      <c r="M19" s="4">
        <f t="shared" si="6"/>
        <v>7000000</v>
      </c>
      <c r="N19" s="4">
        <v>0</v>
      </c>
      <c r="O19" s="4">
        <v>0</v>
      </c>
      <c r="P19" s="4">
        <v>0</v>
      </c>
      <c r="Q19" s="4">
        <f t="shared" si="7"/>
        <v>0</v>
      </c>
      <c r="R19" s="4">
        <v>0</v>
      </c>
      <c r="S19" s="4">
        <f t="shared" si="8"/>
        <v>0</v>
      </c>
      <c r="T19" s="4">
        <v>0</v>
      </c>
      <c r="U19" s="4">
        <v>200000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f t="shared" si="9"/>
        <v>70000</v>
      </c>
    </row>
    <row r="20" spans="1:30" s="10" customFormat="1" ht="35.25" customHeight="1" x14ac:dyDescent="0.25">
      <c r="A20" s="1" t="e">
        <f>ROW()-ROW(#REF!)-33</f>
        <v>#REF!</v>
      </c>
      <c r="B20" s="29" t="e">
        <f t="shared" si="3"/>
        <v>#REF!</v>
      </c>
      <c r="C20" s="13" t="s">
        <v>35</v>
      </c>
      <c r="D20" s="9">
        <f t="shared" si="4"/>
        <v>21410000</v>
      </c>
      <c r="E20" s="4">
        <f t="shared" si="5"/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1">
        <v>6</v>
      </c>
      <c r="M20" s="4">
        <f t="shared" si="6"/>
        <v>21000000</v>
      </c>
      <c r="N20" s="4">
        <v>0</v>
      </c>
      <c r="O20" s="4">
        <v>0</v>
      </c>
      <c r="P20" s="4">
        <v>0</v>
      </c>
      <c r="Q20" s="4">
        <f t="shared" si="7"/>
        <v>0</v>
      </c>
      <c r="R20" s="4">
        <v>0</v>
      </c>
      <c r="S20" s="4">
        <f t="shared" si="8"/>
        <v>0</v>
      </c>
      <c r="T20" s="4">
        <v>0</v>
      </c>
      <c r="U20" s="4">
        <v>200000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f t="shared" si="9"/>
        <v>210000</v>
      </c>
    </row>
    <row r="21" spans="1:30" s="10" customFormat="1" ht="35.25" customHeight="1" x14ac:dyDescent="0.25">
      <c r="A21" s="1" t="e">
        <f>ROW()-ROW(#REF!)-33</f>
        <v>#REF!</v>
      </c>
      <c r="B21" s="29" t="e">
        <f t="shared" si="3"/>
        <v>#REF!</v>
      </c>
      <c r="C21" s="13" t="s">
        <v>36</v>
      </c>
      <c r="D21" s="9">
        <f t="shared" si="4"/>
        <v>7270000</v>
      </c>
      <c r="E21" s="4">
        <f t="shared" si="5"/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1">
        <v>2</v>
      </c>
      <c r="M21" s="4">
        <f t="shared" si="6"/>
        <v>7000000</v>
      </c>
      <c r="N21" s="4">
        <v>0</v>
      </c>
      <c r="O21" s="4">
        <v>0</v>
      </c>
      <c r="P21" s="4">
        <v>0</v>
      </c>
      <c r="Q21" s="4">
        <f t="shared" si="7"/>
        <v>0</v>
      </c>
      <c r="R21" s="4">
        <v>0</v>
      </c>
      <c r="S21" s="4">
        <f t="shared" si="8"/>
        <v>0</v>
      </c>
      <c r="T21" s="4">
        <v>0</v>
      </c>
      <c r="U21" s="4">
        <v>200000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f t="shared" si="9"/>
        <v>70000</v>
      </c>
    </row>
    <row r="22" spans="1:30" s="10" customFormat="1" ht="35.25" customHeight="1" x14ac:dyDescent="0.25">
      <c r="A22" s="1" t="e">
        <f>ROW()-ROW(#REF!)-33</f>
        <v>#REF!</v>
      </c>
      <c r="B22" s="1" t="e">
        <f t="shared" si="3"/>
        <v>#REF!</v>
      </c>
      <c r="C22" s="13" t="s">
        <v>37</v>
      </c>
      <c r="D22" s="3">
        <f t="shared" si="4"/>
        <v>3735000</v>
      </c>
      <c r="E22" s="4">
        <f t="shared" si="5"/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1">
        <v>1</v>
      </c>
      <c r="M22" s="4">
        <f t="shared" si="6"/>
        <v>3500000</v>
      </c>
      <c r="N22" s="4">
        <v>0</v>
      </c>
      <c r="O22" s="4">
        <v>0</v>
      </c>
      <c r="P22" s="4">
        <v>0</v>
      </c>
      <c r="Q22" s="4">
        <f t="shared" si="7"/>
        <v>0</v>
      </c>
      <c r="R22" s="4">
        <v>0</v>
      </c>
      <c r="S22" s="4">
        <f t="shared" si="8"/>
        <v>0</v>
      </c>
      <c r="T22" s="4">
        <v>0</v>
      </c>
      <c r="U22" s="4">
        <v>200000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f t="shared" si="9"/>
        <v>35000</v>
      </c>
    </row>
    <row r="23" spans="1:30" s="10" customFormat="1" ht="35.25" customHeight="1" x14ac:dyDescent="0.25">
      <c r="A23" s="1" t="e">
        <f>ROW()-ROW(#REF!)-33</f>
        <v>#REF!</v>
      </c>
      <c r="B23" s="1" t="e">
        <f t="shared" si="3"/>
        <v>#REF!</v>
      </c>
      <c r="C23" s="13" t="s">
        <v>38</v>
      </c>
      <c r="D23" s="3">
        <f t="shared" si="4"/>
        <v>14340000</v>
      </c>
      <c r="E23" s="4">
        <f t="shared" si="5"/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1">
        <v>4</v>
      </c>
      <c r="M23" s="4">
        <f t="shared" si="6"/>
        <v>14000000</v>
      </c>
      <c r="N23" s="4">
        <v>0</v>
      </c>
      <c r="O23" s="4">
        <v>0</v>
      </c>
      <c r="P23" s="4">
        <v>0</v>
      </c>
      <c r="Q23" s="4">
        <f t="shared" si="7"/>
        <v>0</v>
      </c>
      <c r="R23" s="4">
        <v>0</v>
      </c>
      <c r="S23" s="4">
        <f t="shared" si="8"/>
        <v>0</v>
      </c>
      <c r="T23" s="4">
        <v>0</v>
      </c>
      <c r="U23" s="4">
        <v>200000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f t="shared" si="9"/>
        <v>140000</v>
      </c>
    </row>
    <row r="24" spans="1:30" s="10" customFormat="1" ht="35.25" customHeight="1" x14ac:dyDescent="0.25">
      <c r="A24" s="1" t="e">
        <f>ROW()-ROW(#REF!)-33</f>
        <v>#REF!</v>
      </c>
      <c r="B24" s="29" t="e">
        <f t="shared" si="3"/>
        <v>#REF!</v>
      </c>
      <c r="C24" s="13" t="s">
        <v>39</v>
      </c>
      <c r="D24" s="9">
        <f t="shared" si="4"/>
        <v>14340000</v>
      </c>
      <c r="E24" s="4">
        <f t="shared" si="5"/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1">
        <v>4</v>
      </c>
      <c r="M24" s="4">
        <f t="shared" si="6"/>
        <v>14000000</v>
      </c>
      <c r="N24" s="4">
        <v>0</v>
      </c>
      <c r="O24" s="4">
        <v>0</v>
      </c>
      <c r="P24" s="4">
        <v>0</v>
      </c>
      <c r="Q24" s="4">
        <f t="shared" si="7"/>
        <v>0</v>
      </c>
      <c r="R24" s="4">
        <v>0</v>
      </c>
      <c r="S24" s="4">
        <f t="shared" si="8"/>
        <v>0</v>
      </c>
      <c r="T24" s="4">
        <v>0</v>
      </c>
      <c r="U24" s="4">
        <v>200000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f t="shared" si="9"/>
        <v>140000</v>
      </c>
    </row>
    <row r="25" spans="1:30" s="10" customFormat="1" ht="35.25" customHeight="1" x14ac:dyDescent="0.25">
      <c r="A25" s="1" t="e">
        <f>ROW()-ROW(#REF!)-33</f>
        <v>#REF!</v>
      </c>
      <c r="B25" s="29" t="e">
        <f t="shared" si="3"/>
        <v>#REF!</v>
      </c>
      <c r="C25" s="13" t="s">
        <v>40</v>
      </c>
      <c r="D25" s="9">
        <f t="shared" si="4"/>
        <v>7270000</v>
      </c>
      <c r="E25" s="4">
        <f t="shared" si="5"/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1">
        <v>2</v>
      </c>
      <c r="M25" s="4">
        <f t="shared" si="6"/>
        <v>7000000</v>
      </c>
      <c r="N25" s="4">
        <v>0</v>
      </c>
      <c r="O25" s="4">
        <v>0</v>
      </c>
      <c r="P25" s="4">
        <v>0</v>
      </c>
      <c r="Q25" s="4">
        <f t="shared" si="7"/>
        <v>0</v>
      </c>
      <c r="R25" s="4">
        <v>0</v>
      </c>
      <c r="S25" s="4">
        <f t="shared" si="8"/>
        <v>0</v>
      </c>
      <c r="T25" s="4">
        <v>0</v>
      </c>
      <c r="U25" s="4">
        <v>200000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f t="shared" si="9"/>
        <v>70000</v>
      </c>
    </row>
    <row r="26" spans="1:30" s="10" customFormat="1" ht="35.25" customHeight="1" x14ac:dyDescent="0.25">
      <c r="A26" s="1" t="e">
        <f>ROW()-ROW(#REF!)-33</f>
        <v>#REF!</v>
      </c>
      <c r="B26" s="29" t="e">
        <f t="shared" si="3"/>
        <v>#REF!</v>
      </c>
      <c r="C26" s="13" t="s">
        <v>41</v>
      </c>
      <c r="D26" s="9">
        <f t="shared" si="4"/>
        <v>3735000</v>
      </c>
      <c r="E26" s="4">
        <f t="shared" si="5"/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1">
        <v>1</v>
      </c>
      <c r="M26" s="4">
        <f t="shared" si="6"/>
        <v>3500000</v>
      </c>
      <c r="N26" s="4">
        <v>0</v>
      </c>
      <c r="O26" s="4">
        <v>0</v>
      </c>
      <c r="P26" s="4">
        <v>0</v>
      </c>
      <c r="Q26" s="4">
        <f t="shared" si="7"/>
        <v>0</v>
      </c>
      <c r="R26" s="4">
        <v>0</v>
      </c>
      <c r="S26" s="4">
        <f t="shared" si="8"/>
        <v>0</v>
      </c>
      <c r="T26" s="4">
        <v>0</v>
      </c>
      <c r="U26" s="4">
        <v>200000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f t="shared" si="9"/>
        <v>35000</v>
      </c>
    </row>
    <row r="27" spans="1:30" s="10" customFormat="1" ht="35.25" customHeight="1" x14ac:dyDescent="0.25">
      <c r="A27" s="1" t="e">
        <f>ROW()-ROW(#REF!)-33</f>
        <v>#REF!</v>
      </c>
      <c r="B27" s="29" t="e">
        <f t="shared" si="3"/>
        <v>#REF!</v>
      </c>
      <c r="C27" s="13" t="s">
        <v>42</v>
      </c>
      <c r="D27" s="9">
        <f t="shared" si="4"/>
        <v>7270000</v>
      </c>
      <c r="E27" s="4">
        <f t="shared" si="5"/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1">
        <v>2</v>
      </c>
      <c r="M27" s="4">
        <f t="shared" si="6"/>
        <v>7000000</v>
      </c>
      <c r="N27" s="4">
        <v>0</v>
      </c>
      <c r="O27" s="4">
        <v>0</v>
      </c>
      <c r="P27" s="4">
        <v>0</v>
      </c>
      <c r="Q27" s="4">
        <f t="shared" si="7"/>
        <v>0</v>
      </c>
      <c r="R27" s="4">
        <v>0</v>
      </c>
      <c r="S27" s="4">
        <f t="shared" si="8"/>
        <v>0</v>
      </c>
      <c r="T27" s="4">
        <v>0</v>
      </c>
      <c r="U27" s="4">
        <v>200000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f t="shared" si="9"/>
        <v>70000</v>
      </c>
    </row>
    <row r="28" spans="1:30" s="10" customFormat="1" ht="35.25" customHeight="1" x14ac:dyDescent="0.25">
      <c r="A28" s="1" t="e">
        <f>ROW()-ROW(#REF!)-33</f>
        <v>#REF!</v>
      </c>
      <c r="B28" s="29" t="e">
        <f t="shared" si="3"/>
        <v>#REF!</v>
      </c>
      <c r="C28" s="13" t="s">
        <v>43</v>
      </c>
      <c r="D28" s="9">
        <f t="shared" si="4"/>
        <v>7270000</v>
      </c>
      <c r="E28" s="4">
        <f t="shared" si="5"/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1">
        <v>2</v>
      </c>
      <c r="M28" s="4">
        <f t="shared" si="6"/>
        <v>7000000</v>
      </c>
      <c r="N28" s="4">
        <v>0</v>
      </c>
      <c r="O28" s="4">
        <v>0</v>
      </c>
      <c r="P28" s="4">
        <v>0</v>
      </c>
      <c r="Q28" s="4">
        <f t="shared" si="7"/>
        <v>0</v>
      </c>
      <c r="R28" s="4">
        <v>0</v>
      </c>
      <c r="S28" s="4">
        <f t="shared" si="8"/>
        <v>0</v>
      </c>
      <c r="T28" s="4">
        <v>0</v>
      </c>
      <c r="U28" s="4">
        <v>200000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f t="shared" si="9"/>
        <v>70000</v>
      </c>
    </row>
    <row r="29" spans="1:30" s="10" customFormat="1" ht="35.25" customHeight="1" x14ac:dyDescent="0.25">
      <c r="A29" s="1" t="e">
        <f>ROW()-ROW(#REF!)-33</f>
        <v>#REF!</v>
      </c>
      <c r="B29" s="29" t="e">
        <f t="shared" si="3"/>
        <v>#REF!</v>
      </c>
      <c r="C29" s="13" t="s">
        <v>44</v>
      </c>
      <c r="D29" s="9">
        <f t="shared" si="4"/>
        <v>7270000</v>
      </c>
      <c r="E29" s="4">
        <f t="shared" si="5"/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1">
        <v>2</v>
      </c>
      <c r="M29" s="4">
        <f t="shared" si="6"/>
        <v>7000000</v>
      </c>
      <c r="N29" s="4">
        <v>0</v>
      </c>
      <c r="O29" s="4">
        <v>0</v>
      </c>
      <c r="P29" s="4">
        <v>0</v>
      </c>
      <c r="Q29" s="4">
        <f t="shared" si="7"/>
        <v>0</v>
      </c>
      <c r="R29" s="4">
        <v>0</v>
      </c>
      <c r="S29" s="4">
        <f t="shared" si="8"/>
        <v>0</v>
      </c>
      <c r="T29" s="4">
        <v>0</v>
      </c>
      <c r="U29" s="4">
        <v>200000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f t="shared" si="9"/>
        <v>70000</v>
      </c>
    </row>
    <row r="30" spans="1:30" s="10" customFormat="1" ht="35.25" customHeight="1" x14ac:dyDescent="0.25">
      <c r="A30" s="1" t="e">
        <f>ROW()-ROW(#REF!)-33</f>
        <v>#REF!</v>
      </c>
      <c r="B30" s="29" t="e">
        <f t="shared" si="3"/>
        <v>#REF!</v>
      </c>
      <c r="C30" s="13" t="s">
        <v>45</v>
      </c>
      <c r="D30" s="9">
        <f t="shared" si="4"/>
        <v>7270000</v>
      </c>
      <c r="E30" s="4">
        <f t="shared" si="5"/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1">
        <v>2</v>
      </c>
      <c r="M30" s="4">
        <f t="shared" si="6"/>
        <v>7000000</v>
      </c>
      <c r="N30" s="4">
        <v>0</v>
      </c>
      <c r="O30" s="4">
        <v>0</v>
      </c>
      <c r="P30" s="4">
        <v>0</v>
      </c>
      <c r="Q30" s="4">
        <f t="shared" si="7"/>
        <v>0</v>
      </c>
      <c r="R30" s="4">
        <v>0</v>
      </c>
      <c r="S30" s="4">
        <f t="shared" si="8"/>
        <v>0</v>
      </c>
      <c r="T30" s="4">
        <v>0</v>
      </c>
      <c r="U30" s="4">
        <v>200000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f t="shared" si="9"/>
        <v>70000</v>
      </c>
    </row>
    <row r="31" spans="1:30" s="10" customFormat="1" ht="36" customHeight="1" x14ac:dyDescent="0.25">
      <c r="A31" s="1" t="e">
        <f>ROW()-ROW(#REF!)-33</f>
        <v>#REF!</v>
      </c>
      <c r="B31" s="29" t="e">
        <f t="shared" ref="B31" si="10">A31</f>
        <v>#REF!</v>
      </c>
      <c r="C31" s="13" t="s">
        <v>60</v>
      </c>
      <c r="D31" s="14">
        <f t="shared" si="4"/>
        <v>7270000</v>
      </c>
      <c r="E31" s="4">
        <f t="shared" ref="E31" si="11">SUM(F31:K31)</f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1">
        <v>2</v>
      </c>
      <c r="M31" s="4">
        <f t="shared" si="6"/>
        <v>7000000</v>
      </c>
      <c r="N31" s="4">
        <v>0</v>
      </c>
      <c r="O31" s="4">
        <v>0</v>
      </c>
      <c r="P31" s="4">
        <v>0</v>
      </c>
      <c r="Q31" s="4">
        <f t="shared" ref="Q31" si="12">P31*1400</f>
        <v>0</v>
      </c>
      <c r="R31" s="4">
        <v>0</v>
      </c>
      <c r="S31" s="4">
        <f t="shared" ref="S31" si="13">R31*3751</f>
        <v>0</v>
      </c>
      <c r="T31" s="4">
        <v>0</v>
      </c>
      <c r="U31" s="4">
        <v>200000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f t="shared" si="9"/>
        <v>70000</v>
      </c>
    </row>
    <row r="32" spans="1:30" s="10" customFormat="1" ht="35.25" customHeight="1" x14ac:dyDescent="0.25">
      <c r="A32" s="1" t="e">
        <f>ROW()-ROW(#REF!)-33</f>
        <v>#REF!</v>
      </c>
      <c r="B32" s="29" t="e">
        <f>A32</f>
        <v>#REF!</v>
      </c>
      <c r="C32" s="13" t="s">
        <v>34</v>
      </c>
      <c r="D32" s="9">
        <f t="shared" si="4"/>
        <v>7270000</v>
      </c>
      <c r="E32" s="4">
        <f>SUM(F32:K32)</f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1">
        <v>2</v>
      </c>
      <c r="M32" s="4">
        <f t="shared" si="6"/>
        <v>7000000</v>
      </c>
      <c r="N32" s="4">
        <v>0</v>
      </c>
      <c r="O32" s="4">
        <v>0</v>
      </c>
      <c r="P32" s="4">
        <v>0</v>
      </c>
      <c r="Q32" s="4">
        <f>1400*P32</f>
        <v>0</v>
      </c>
      <c r="R32" s="4">
        <v>0</v>
      </c>
      <c r="S32" s="4">
        <f>R32*3751</f>
        <v>0</v>
      </c>
      <c r="T32" s="4">
        <v>0</v>
      </c>
      <c r="U32" s="4">
        <v>200000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f t="shared" si="9"/>
        <v>70000</v>
      </c>
    </row>
    <row r="33" spans="1:30" s="10" customFormat="1" ht="35.25" customHeight="1" x14ac:dyDescent="0.25">
      <c r="A33" s="1" t="e">
        <f>ROW()-ROW(#REF!)-33</f>
        <v>#REF!</v>
      </c>
      <c r="B33" s="29" t="e">
        <f>A33</f>
        <v>#REF!</v>
      </c>
      <c r="C33" s="13" t="s">
        <v>53</v>
      </c>
      <c r="D33" s="9">
        <f t="shared" si="4"/>
        <v>7270000</v>
      </c>
      <c r="E33" s="4">
        <f>SUM(F33:K33)</f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1">
        <v>2</v>
      </c>
      <c r="M33" s="4">
        <f t="shared" si="6"/>
        <v>7000000</v>
      </c>
      <c r="N33" s="4">
        <v>0</v>
      </c>
      <c r="O33" s="4">
        <v>0</v>
      </c>
      <c r="P33" s="4">
        <v>0</v>
      </c>
      <c r="Q33" s="4">
        <f>1400*P33</f>
        <v>0</v>
      </c>
      <c r="R33" s="4">
        <v>0</v>
      </c>
      <c r="S33" s="4">
        <f>R33*3751</f>
        <v>0</v>
      </c>
      <c r="T33" s="4">
        <v>0</v>
      </c>
      <c r="U33" s="4">
        <v>200000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f t="shared" si="9"/>
        <v>70000</v>
      </c>
    </row>
    <row r="34" spans="1:30" s="10" customFormat="1" ht="35.25" customHeight="1" x14ac:dyDescent="0.25">
      <c r="A34" s="1" t="e">
        <f>ROW()-ROW(#REF!)-33</f>
        <v>#REF!</v>
      </c>
      <c r="B34" s="29" t="e">
        <f>A34</f>
        <v>#REF!</v>
      </c>
      <c r="C34" s="13" t="s">
        <v>50</v>
      </c>
      <c r="D34" s="9">
        <f t="shared" si="4"/>
        <v>7270000</v>
      </c>
      <c r="E34" s="4">
        <f>SUM(F34:K34)</f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1">
        <v>2</v>
      </c>
      <c r="M34" s="4">
        <f t="shared" si="6"/>
        <v>7000000</v>
      </c>
      <c r="N34" s="4">
        <v>0</v>
      </c>
      <c r="O34" s="4">
        <v>0</v>
      </c>
      <c r="P34" s="4">
        <v>0</v>
      </c>
      <c r="Q34" s="4">
        <f>1400*P34</f>
        <v>0</v>
      </c>
      <c r="R34" s="4">
        <v>0</v>
      </c>
      <c r="S34" s="4">
        <f>R34*3751</f>
        <v>0</v>
      </c>
      <c r="T34" s="4">
        <v>0</v>
      </c>
      <c r="U34" s="4">
        <v>200000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f t="shared" si="9"/>
        <v>70000</v>
      </c>
    </row>
    <row r="35" spans="1:30" s="10" customFormat="1" ht="36" customHeight="1" x14ac:dyDescent="0.25">
      <c r="A35" s="1" t="e">
        <f>ROW()-ROW(#REF!)-33</f>
        <v>#REF!</v>
      </c>
      <c r="B35" s="29" t="e">
        <f>A35</f>
        <v>#REF!</v>
      </c>
      <c r="C35" s="13" t="s">
        <v>54</v>
      </c>
      <c r="D35" s="14">
        <f t="shared" si="4"/>
        <v>7270000</v>
      </c>
      <c r="E35" s="4">
        <f>SUM(F35:K35)</f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1">
        <v>2</v>
      </c>
      <c r="M35" s="4">
        <f t="shared" si="6"/>
        <v>7000000</v>
      </c>
      <c r="N35" s="4">
        <v>0</v>
      </c>
      <c r="O35" s="4">
        <v>0</v>
      </c>
      <c r="P35" s="4">
        <v>0</v>
      </c>
      <c r="Q35" s="4">
        <f>P35*1400</f>
        <v>0</v>
      </c>
      <c r="R35" s="4">
        <v>0</v>
      </c>
      <c r="S35" s="4">
        <f>R35*3751</f>
        <v>0</v>
      </c>
      <c r="T35" s="4">
        <v>0</v>
      </c>
      <c r="U35" s="4">
        <v>200000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f t="shared" si="9"/>
        <v>70000</v>
      </c>
    </row>
    <row r="36" spans="1:30" s="10" customFormat="1" ht="36" customHeight="1" x14ac:dyDescent="0.25">
      <c r="A36" s="1" t="e">
        <f>ROW()-ROW(#REF!)-33</f>
        <v>#REF!</v>
      </c>
      <c r="B36" s="29" t="e">
        <f t="shared" ref="B36:B39" si="14">A36</f>
        <v>#REF!</v>
      </c>
      <c r="C36" s="13" t="s">
        <v>61</v>
      </c>
      <c r="D36" s="14">
        <f t="shared" si="4"/>
        <v>14340000</v>
      </c>
      <c r="E36" s="4">
        <f t="shared" ref="E36:E39" si="15">SUM(F36:K36)</f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">
        <v>4</v>
      </c>
      <c r="M36" s="4">
        <f t="shared" si="6"/>
        <v>14000000</v>
      </c>
      <c r="N36" s="4">
        <v>0</v>
      </c>
      <c r="O36" s="4">
        <v>0</v>
      </c>
      <c r="P36" s="4">
        <v>0</v>
      </c>
      <c r="Q36" s="4">
        <f t="shared" ref="Q36:Q39" si="16">P36*1400</f>
        <v>0</v>
      </c>
      <c r="R36" s="4">
        <v>0</v>
      </c>
      <c r="S36" s="4">
        <f t="shared" ref="S36:S39" si="17">R36*3751</f>
        <v>0</v>
      </c>
      <c r="T36" s="4">
        <v>0</v>
      </c>
      <c r="U36" s="4">
        <v>200000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f t="shared" si="9"/>
        <v>140000</v>
      </c>
    </row>
    <row r="37" spans="1:30" s="10" customFormat="1" ht="35.25" customHeight="1" x14ac:dyDescent="0.25">
      <c r="A37" s="1" t="e">
        <f>ROW()-ROW(#REF!)-33</f>
        <v>#REF!</v>
      </c>
      <c r="B37" s="29" t="e">
        <f>A37</f>
        <v>#REF!</v>
      </c>
      <c r="C37" s="13" t="s">
        <v>51</v>
      </c>
      <c r="D37" s="9">
        <f t="shared" si="4"/>
        <v>3735000</v>
      </c>
      <c r="E37" s="4">
        <f>SUM(F37:K37)</f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1">
        <v>1</v>
      </c>
      <c r="M37" s="4">
        <f t="shared" si="6"/>
        <v>3500000</v>
      </c>
      <c r="N37" s="4">
        <v>0</v>
      </c>
      <c r="O37" s="4">
        <v>0</v>
      </c>
      <c r="P37" s="4">
        <v>0</v>
      </c>
      <c r="Q37" s="4">
        <f>1400*P37</f>
        <v>0</v>
      </c>
      <c r="R37" s="4">
        <v>0</v>
      </c>
      <c r="S37" s="4">
        <f>R37*3751</f>
        <v>0</v>
      </c>
      <c r="T37" s="4">
        <v>0</v>
      </c>
      <c r="U37" s="4">
        <v>200000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f t="shared" si="9"/>
        <v>35000</v>
      </c>
    </row>
    <row r="38" spans="1:30" s="10" customFormat="1" ht="35.25" customHeight="1" x14ac:dyDescent="0.25">
      <c r="A38" s="1" t="e">
        <f>ROW()-ROW(#REF!)-33</f>
        <v>#REF!</v>
      </c>
      <c r="B38" s="29" t="e">
        <f>A38</f>
        <v>#REF!</v>
      </c>
      <c r="C38" s="13" t="s">
        <v>52</v>
      </c>
      <c r="D38" s="9">
        <f t="shared" si="4"/>
        <v>3735000</v>
      </c>
      <c r="E38" s="4">
        <f>SUM(F38:K38)</f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1">
        <v>1</v>
      </c>
      <c r="M38" s="4">
        <f t="shared" si="6"/>
        <v>3500000</v>
      </c>
      <c r="N38" s="4">
        <v>0</v>
      </c>
      <c r="O38" s="4">
        <v>0</v>
      </c>
      <c r="P38" s="4">
        <v>0</v>
      </c>
      <c r="Q38" s="4">
        <f>1400*P38</f>
        <v>0</v>
      </c>
      <c r="R38" s="4">
        <v>0</v>
      </c>
      <c r="S38" s="4">
        <f>R38*3751</f>
        <v>0</v>
      </c>
      <c r="T38" s="4">
        <v>0</v>
      </c>
      <c r="U38" s="4">
        <v>200000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f t="shared" si="9"/>
        <v>35000</v>
      </c>
    </row>
    <row r="39" spans="1:30" s="10" customFormat="1" ht="36" customHeight="1" x14ac:dyDescent="0.25">
      <c r="A39" s="1" t="e">
        <f>ROW()-ROW(#REF!)-33</f>
        <v>#REF!</v>
      </c>
      <c r="B39" s="29" t="e">
        <f t="shared" si="14"/>
        <v>#REF!</v>
      </c>
      <c r="C39" s="13" t="s">
        <v>62</v>
      </c>
      <c r="D39" s="14">
        <f t="shared" si="4"/>
        <v>10805000</v>
      </c>
      <c r="E39" s="4">
        <f t="shared" si="15"/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">
        <v>3</v>
      </c>
      <c r="M39" s="4">
        <f t="shared" si="6"/>
        <v>10500000</v>
      </c>
      <c r="N39" s="4">
        <v>0</v>
      </c>
      <c r="O39" s="4">
        <v>0</v>
      </c>
      <c r="P39" s="4">
        <v>0</v>
      </c>
      <c r="Q39" s="4">
        <f t="shared" si="16"/>
        <v>0</v>
      </c>
      <c r="R39" s="4">
        <v>0</v>
      </c>
      <c r="S39" s="4">
        <f t="shared" si="17"/>
        <v>0</v>
      </c>
      <c r="T39" s="4">
        <v>0</v>
      </c>
      <c r="U39" s="4">
        <v>200000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f t="shared" si="9"/>
        <v>105000</v>
      </c>
    </row>
    <row r="40" spans="1:30" s="10" customFormat="1" ht="36" customHeight="1" x14ac:dyDescent="0.25">
      <c r="A40" s="1" t="e">
        <f>ROW()-ROW(#REF!)-33</f>
        <v>#REF!</v>
      </c>
      <c r="B40" s="29" t="e">
        <f>A40</f>
        <v>#REF!</v>
      </c>
      <c r="C40" s="13" t="s">
        <v>63</v>
      </c>
      <c r="D40" s="14">
        <f t="shared" si="4"/>
        <v>7270000</v>
      </c>
      <c r="E40" s="4">
        <f>SUM(F40:K40)</f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1">
        <v>2</v>
      </c>
      <c r="M40" s="4">
        <f t="shared" si="6"/>
        <v>7000000</v>
      </c>
      <c r="N40" s="4">
        <v>0</v>
      </c>
      <c r="O40" s="4">
        <v>0</v>
      </c>
      <c r="P40" s="4">
        <v>0</v>
      </c>
      <c r="Q40" s="4">
        <f>P40*1400</f>
        <v>0</v>
      </c>
      <c r="R40" s="4">
        <v>0</v>
      </c>
      <c r="S40" s="4">
        <f>R40*3751</f>
        <v>0</v>
      </c>
      <c r="T40" s="4">
        <v>0</v>
      </c>
      <c r="U40" s="4">
        <v>200000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f t="shared" si="9"/>
        <v>70000</v>
      </c>
    </row>
    <row r="41" spans="1:30" s="10" customFormat="1" ht="36" customHeight="1" x14ac:dyDescent="0.25">
      <c r="A41" s="1" t="e">
        <f>ROW()-ROW(#REF!)-33</f>
        <v>#REF!</v>
      </c>
      <c r="B41" s="29" t="e">
        <f>A41</f>
        <v>#REF!</v>
      </c>
      <c r="C41" s="13" t="s">
        <v>64</v>
      </c>
      <c r="D41" s="14">
        <f t="shared" si="4"/>
        <v>7270000</v>
      </c>
      <c r="E41" s="4">
        <f>SUM(F41:K41)</f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1">
        <v>2</v>
      </c>
      <c r="M41" s="4">
        <f t="shared" si="6"/>
        <v>7000000</v>
      </c>
      <c r="N41" s="4">
        <v>0</v>
      </c>
      <c r="O41" s="4">
        <v>0</v>
      </c>
      <c r="P41" s="4">
        <v>0</v>
      </c>
      <c r="Q41" s="4">
        <f>P41*1400</f>
        <v>0</v>
      </c>
      <c r="R41" s="4">
        <v>0</v>
      </c>
      <c r="S41" s="4">
        <f>R41*3751</f>
        <v>0</v>
      </c>
      <c r="T41" s="4">
        <v>0</v>
      </c>
      <c r="U41" s="4">
        <v>200000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f t="shared" si="9"/>
        <v>70000</v>
      </c>
    </row>
    <row r="42" spans="1:30" s="10" customFormat="1" ht="40.15" customHeight="1" x14ac:dyDescent="0.25">
      <c r="A42" s="12"/>
      <c r="B42" s="43" t="s">
        <v>32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</row>
    <row r="43" spans="1:30" s="10" customFormat="1" ht="40.15" customHeight="1" x14ac:dyDescent="0.25">
      <c r="A43" s="1"/>
      <c r="B43" s="46" t="s">
        <v>33</v>
      </c>
      <c r="C43" s="47"/>
      <c r="D43" s="14">
        <v>286083200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74</v>
      </c>
      <c r="M43" s="14">
        <v>259000000</v>
      </c>
      <c r="N43" s="14">
        <v>3650</v>
      </c>
      <c r="O43" s="14">
        <v>18133200</v>
      </c>
      <c r="P43" s="14">
        <v>400</v>
      </c>
      <c r="Q43" s="14">
        <v>560000</v>
      </c>
      <c r="R43" s="14">
        <v>0</v>
      </c>
      <c r="S43" s="14">
        <v>0</v>
      </c>
      <c r="T43" s="14">
        <v>0</v>
      </c>
      <c r="U43" s="14">
        <v>5800000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2590000</v>
      </c>
    </row>
    <row r="44" spans="1:30" s="10" customFormat="1" ht="36" customHeight="1" x14ac:dyDescent="0.25">
      <c r="A44" s="1" t="e">
        <f>ROW()-ROW(#REF!)-61</f>
        <v>#REF!</v>
      </c>
      <c r="B44" s="1" t="e">
        <f t="shared" ref="B44" si="18">A44</f>
        <v>#REF!</v>
      </c>
      <c r="C44" s="13" t="s">
        <v>93</v>
      </c>
      <c r="D44" s="31">
        <f t="shared" ref="D44:D74" si="19">E44+M44+O44+Q44+S44+T44+U44+V44+W44+X44+Z44+AA44+AB44+AC44+AD44</f>
        <v>9172720</v>
      </c>
      <c r="E44" s="4">
        <f>SUM(F44:K44)</f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1">
        <v>0</v>
      </c>
      <c r="M44" s="4">
        <v>0</v>
      </c>
      <c r="N44" s="4">
        <v>1790</v>
      </c>
      <c r="O44" s="4">
        <f>N44*4968</f>
        <v>8892720</v>
      </c>
      <c r="P44" s="4">
        <v>200</v>
      </c>
      <c r="Q44" s="4">
        <f>P44*1400</f>
        <v>280000</v>
      </c>
      <c r="R44" s="4">
        <v>0</v>
      </c>
      <c r="S44" s="4">
        <f>R44*3751</f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f t="shared" ref="AD44:AD74" si="20">L44*35000</f>
        <v>0</v>
      </c>
    </row>
    <row r="45" spans="1:30" s="10" customFormat="1" ht="36" customHeight="1" x14ac:dyDescent="0.25">
      <c r="A45" s="1" t="e">
        <f>ROW()-ROW(#REF!)-61</f>
        <v>#REF!</v>
      </c>
      <c r="B45" s="12" t="e">
        <f t="shared" ref="B45:B53" si="21">A45</f>
        <v>#REF!</v>
      </c>
      <c r="C45" s="13" t="s">
        <v>92</v>
      </c>
      <c r="D45" s="14">
        <f t="shared" si="19"/>
        <v>9520480</v>
      </c>
      <c r="E45" s="4">
        <f>SUM(F45:K45)</f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1">
        <v>0</v>
      </c>
      <c r="M45" s="4">
        <v>0</v>
      </c>
      <c r="N45" s="4">
        <v>1860</v>
      </c>
      <c r="O45" s="4">
        <f>N45*4968</f>
        <v>9240480</v>
      </c>
      <c r="P45" s="4">
        <v>200</v>
      </c>
      <c r="Q45" s="4">
        <f>P45*1400</f>
        <v>280000</v>
      </c>
      <c r="R45" s="4">
        <v>0</v>
      </c>
      <c r="S45" s="4">
        <f>R45*3751</f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f t="shared" si="20"/>
        <v>0</v>
      </c>
    </row>
    <row r="46" spans="1:30" s="10" customFormat="1" ht="36" customHeight="1" x14ac:dyDescent="0.25">
      <c r="A46" s="1" t="e">
        <f>ROW()-ROW(#REF!)-61</f>
        <v>#REF!</v>
      </c>
      <c r="B46" s="29" t="e">
        <f t="shared" si="21"/>
        <v>#REF!</v>
      </c>
      <c r="C46" s="13" t="s">
        <v>70</v>
      </c>
      <c r="D46" s="14">
        <f t="shared" si="19"/>
        <v>7270000</v>
      </c>
      <c r="E46" s="4">
        <f t="shared" ref="E46:E53" si="22">SUM(F46:K46)</f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1">
        <v>2</v>
      </c>
      <c r="M46" s="4">
        <f t="shared" ref="M46:M74" si="23">L46*3500000</f>
        <v>7000000</v>
      </c>
      <c r="N46" s="4">
        <v>0</v>
      </c>
      <c r="O46" s="4">
        <v>0</v>
      </c>
      <c r="P46" s="4">
        <v>0</v>
      </c>
      <c r="Q46" s="4">
        <f t="shared" ref="Q46:Q53" si="24">P46*1400</f>
        <v>0</v>
      </c>
      <c r="R46" s="4">
        <v>0</v>
      </c>
      <c r="S46" s="4">
        <f t="shared" ref="S46:S53" si="25">R46*3751</f>
        <v>0</v>
      </c>
      <c r="T46" s="4">
        <v>0</v>
      </c>
      <c r="U46" s="4">
        <v>200000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f t="shared" si="20"/>
        <v>70000</v>
      </c>
    </row>
    <row r="47" spans="1:30" s="10" customFormat="1" ht="36" customHeight="1" x14ac:dyDescent="0.25">
      <c r="A47" s="1" t="e">
        <f>ROW()-ROW(#REF!)-61</f>
        <v>#REF!</v>
      </c>
      <c r="B47" s="29" t="e">
        <f t="shared" ref="B47:B52" si="26">A47</f>
        <v>#REF!</v>
      </c>
      <c r="C47" s="13" t="s">
        <v>74</v>
      </c>
      <c r="D47" s="14">
        <f t="shared" si="19"/>
        <v>7270000</v>
      </c>
      <c r="E47" s="4">
        <f t="shared" ref="E47:E52" si="27">SUM(F47:K47)</f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1">
        <v>2</v>
      </c>
      <c r="M47" s="4">
        <f t="shared" si="23"/>
        <v>7000000</v>
      </c>
      <c r="N47" s="4">
        <v>0</v>
      </c>
      <c r="O47" s="4">
        <v>0</v>
      </c>
      <c r="P47" s="4">
        <v>0</v>
      </c>
      <c r="Q47" s="4">
        <f t="shared" ref="Q47:Q52" si="28">P47*1400</f>
        <v>0</v>
      </c>
      <c r="R47" s="4">
        <v>0</v>
      </c>
      <c r="S47" s="4">
        <f t="shared" ref="S47:S52" si="29">R47*3751</f>
        <v>0</v>
      </c>
      <c r="T47" s="4">
        <v>0</v>
      </c>
      <c r="U47" s="4">
        <v>200000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f t="shared" si="20"/>
        <v>70000</v>
      </c>
    </row>
    <row r="48" spans="1:30" s="10" customFormat="1" ht="36" customHeight="1" x14ac:dyDescent="0.25">
      <c r="A48" s="1" t="e">
        <f>ROW()-ROW(#REF!)-61</f>
        <v>#REF!</v>
      </c>
      <c r="B48" s="29" t="e">
        <f t="shared" ref="B48" si="30">A48</f>
        <v>#REF!</v>
      </c>
      <c r="C48" s="13" t="s">
        <v>75</v>
      </c>
      <c r="D48" s="14">
        <f t="shared" si="19"/>
        <v>14340000</v>
      </c>
      <c r="E48" s="4">
        <f t="shared" ref="E48" si="31">SUM(F48:K48)</f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1">
        <v>4</v>
      </c>
      <c r="M48" s="4">
        <f t="shared" si="23"/>
        <v>14000000</v>
      </c>
      <c r="N48" s="4">
        <v>0</v>
      </c>
      <c r="O48" s="4">
        <v>0</v>
      </c>
      <c r="P48" s="4">
        <v>0</v>
      </c>
      <c r="Q48" s="4">
        <f t="shared" ref="Q48" si="32">P48*1400</f>
        <v>0</v>
      </c>
      <c r="R48" s="4">
        <v>0</v>
      </c>
      <c r="S48" s="4">
        <f t="shared" ref="S48" si="33">R48*3751</f>
        <v>0</v>
      </c>
      <c r="T48" s="4">
        <v>0</v>
      </c>
      <c r="U48" s="4">
        <v>200000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f t="shared" si="20"/>
        <v>140000</v>
      </c>
    </row>
    <row r="49" spans="1:30" s="10" customFormat="1" ht="36" customHeight="1" x14ac:dyDescent="0.25">
      <c r="A49" s="1" t="e">
        <f>ROW()-ROW(#REF!)-61</f>
        <v>#REF!</v>
      </c>
      <c r="B49" s="29" t="e">
        <f t="shared" si="26"/>
        <v>#REF!</v>
      </c>
      <c r="C49" s="13" t="s">
        <v>76</v>
      </c>
      <c r="D49" s="14">
        <f t="shared" si="19"/>
        <v>21410000</v>
      </c>
      <c r="E49" s="4">
        <f t="shared" si="27"/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1">
        <v>6</v>
      </c>
      <c r="M49" s="4">
        <f t="shared" si="23"/>
        <v>21000000</v>
      </c>
      <c r="N49" s="4">
        <v>0</v>
      </c>
      <c r="O49" s="4">
        <v>0</v>
      </c>
      <c r="P49" s="4">
        <v>0</v>
      </c>
      <c r="Q49" s="4">
        <f t="shared" si="28"/>
        <v>0</v>
      </c>
      <c r="R49" s="4">
        <v>0</v>
      </c>
      <c r="S49" s="4">
        <f t="shared" si="29"/>
        <v>0</v>
      </c>
      <c r="T49" s="4">
        <v>0</v>
      </c>
      <c r="U49" s="4">
        <v>200000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f t="shared" si="20"/>
        <v>210000</v>
      </c>
    </row>
    <row r="50" spans="1:30" s="10" customFormat="1" ht="36" customHeight="1" x14ac:dyDescent="0.25">
      <c r="A50" s="1" t="e">
        <f>ROW()-ROW(#REF!)-61</f>
        <v>#REF!</v>
      </c>
      <c r="B50" s="29" t="e">
        <f t="shared" ref="B50" si="34">A50</f>
        <v>#REF!</v>
      </c>
      <c r="C50" s="13" t="s">
        <v>77</v>
      </c>
      <c r="D50" s="14">
        <f t="shared" si="19"/>
        <v>14340000</v>
      </c>
      <c r="E50" s="4">
        <f t="shared" ref="E50" si="35">SUM(F50:K50)</f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1">
        <v>4</v>
      </c>
      <c r="M50" s="4">
        <f t="shared" si="23"/>
        <v>14000000</v>
      </c>
      <c r="N50" s="4">
        <v>0</v>
      </c>
      <c r="O50" s="4">
        <v>0</v>
      </c>
      <c r="P50" s="4">
        <v>0</v>
      </c>
      <c r="Q50" s="4">
        <f t="shared" ref="Q50" si="36">P50*1400</f>
        <v>0</v>
      </c>
      <c r="R50" s="4">
        <v>0</v>
      </c>
      <c r="S50" s="4">
        <f t="shared" ref="S50" si="37">R50*3751</f>
        <v>0</v>
      </c>
      <c r="T50" s="4">
        <v>0</v>
      </c>
      <c r="U50" s="4">
        <v>200000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f t="shared" si="20"/>
        <v>140000</v>
      </c>
    </row>
    <row r="51" spans="1:30" s="10" customFormat="1" ht="36" customHeight="1" x14ac:dyDescent="0.25">
      <c r="A51" s="1" t="e">
        <f>ROW()-ROW(#REF!)-61</f>
        <v>#REF!</v>
      </c>
      <c r="B51" s="29" t="e">
        <f t="shared" si="26"/>
        <v>#REF!</v>
      </c>
      <c r="C51" s="13" t="s">
        <v>78</v>
      </c>
      <c r="D51" s="14">
        <f t="shared" si="19"/>
        <v>14340000</v>
      </c>
      <c r="E51" s="4">
        <f t="shared" si="27"/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1">
        <v>4</v>
      </c>
      <c r="M51" s="4">
        <f t="shared" si="23"/>
        <v>14000000</v>
      </c>
      <c r="N51" s="4">
        <v>0</v>
      </c>
      <c r="O51" s="4">
        <v>0</v>
      </c>
      <c r="P51" s="4">
        <v>0</v>
      </c>
      <c r="Q51" s="4">
        <f t="shared" si="28"/>
        <v>0</v>
      </c>
      <c r="R51" s="4">
        <v>0</v>
      </c>
      <c r="S51" s="4">
        <f t="shared" si="29"/>
        <v>0</v>
      </c>
      <c r="T51" s="4">
        <v>0</v>
      </c>
      <c r="U51" s="4">
        <v>200000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f t="shared" si="20"/>
        <v>140000</v>
      </c>
    </row>
    <row r="52" spans="1:30" s="10" customFormat="1" ht="36" customHeight="1" x14ac:dyDescent="0.25">
      <c r="A52" s="1" t="e">
        <f>ROW()-ROW(#REF!)-61</f>
        <v>#REF!</v>
      </c>
      <c r="B52" s="29" t="e">
        <f t="shared" si="26"/>
        <v>#REF!</v>
      </c>
      <c r="C52" s="13" t="s">
        <v>79</v>
      </c>
      <c r="D52" s="14">
        <f t="shared" si="19"/>
        <v>7270000</v>
      </c>
      <c r="E52" s="4">
        <f t="shared" si="27"/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1">
        <v>2</v>
      </c>
      <c r="M52" s="4">
        <f t="shared" si="23"/>
        <v>7000000</v>
      </c>
      <c r="N52" s="4">
        <v>0</v>
      </c>
      <c r="O52" s="4">
        <v>0</v>
      </c>
      <c r="P52" s="4">
        <v>0</v>
      </c>
      <c r="Q52" s="4">
        <f t="shared" si="28"/>
        <v>0</v>
      </c>
      <c r="R52" s="4">
        <v>0</v>
      </c>
      <c r="S52" s="4">
        <f t="shared" si="29"/>
        <v>0</v>
      </c>
      <c r="T52" s="4">
        <v>0</v>
      </c>
      <c r="U52" s="4">
        <v>200000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f t="shared" si="20"/>
        <v>70000</v>
      </c>
    </row>
    <row r="53" spans="1:30" s="10" customFormat="1" ht="36" customHeight="1" x14ac:dyDescent="0.25">
      <c r="A53" s="1" t="e">
        <f>ROW()-ROW(#REF!)-61</f>
        <v>#REF!</v>
      </c>
      <c r="B53" s="29" t="e">
        <f t="shared" si="21"/>
        <v>#REF!</v>
      </c>
      <c r="C53" s="13" t="s">
        <v>80</v>
      </c>
      <c r="D53" s="14">
        <f t="shared" si="19"/>
        <v>7270000</v>
      </c>
      <c r="E53" s="4">
        <f t="shared" si="22"/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1">
        <v>2</v>
      </c>
      <c r="M53" s="4">
        <f t="shared" si="23"/>
        <v>7000000</v>
      </c>
      <c r="N53" s="4">
        <v>0</v>
      </c>
      <c r="O53" s="4">
        <v>0</v>
      </c>
      <c r="P53" s="4">
        <v>0</v>
      </c>
      <c r="Q53" s="4">
        <f t="shared" si="24"/>
        <v>0</v>
      </c>
      <c r="R53" s="4">
        <v>0</v>
      </c>
      <c r="S53" s="4">
        <f t="shared" si="25"/>
        <v>0</v>
      </c>
      <c r="T53" s="4">
        <v>0</v>
      </c>
      <c r="U53" s="4">
        <v>200000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f t="shared" si="20"/>
        <v>70000</v>
      </c>
    </row>
    <row r="54" spans="1:30" s="10" customFormat="1" ht="36" customHeight="1" x14ac:dyDescent="0.25">
      <c r="A54" s="1" t="e">
        <f>ROW()-ROW(#REF!)-61</f>
        <v>#REF!</v>
      </c>
      <c r="B54" s="29" t="e">
        <f t="shared" ref="B54:B60" si="38">A54</f>
        <v>#REF!</v>
      </c>
      <c r="C54" s="13" t="s">
        <v>65</v>
      </c>
      <c r="D54" s="14">
        <f t="shared" si="19"/>
        <v>7270000</v>
      </c>
      <c r="E54" s="4">
        <f t="shared" ref="E54:E60" si="39">SUM(F54:K54)</f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1">
        <v>2</v>
      </c>
      <c r="M54" s="4">
        <f t="shared" si="23"/>
        <v>7000000</v>
      </c>
      <c r="N54" s="4">
        <v>0</v>
      </c>
      <c r="O54" s="4">
        <v>0</v>
      </c>
      <c r="P54" s="4">
        <v>0</v>
      </c>
      <c r="Q54" s="4">
        <f t="shared" ref="Q54:Q60" si="40">P54*1400</f>
        <v>0</v>
      </c>
      <c r="R54" s="4">
        <v>0</v>
      </c>
      <c r="S54" s="4">
        <f t="shared" ref="S54:S60" si="41">R54*3751</f>
        <v>0</v>
      </c>
      <c r="T54" s="4">
        <v>0</v>
      </c>
      <c r="U54" s="4">
        <v>200000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f t="shared" si="20"/>
        <v>70000</v>
      </c>
    </row>
    <row r="55" spans="1:30" s="10" customFormat="1" ht="36" customHeight="1" x14ac:dyDescent="0.25">
      <c r="A55" s="1" t="e">
        <f>ROW()-ROW(#REF!)-61</f>
        <v>#REF!</v>
      </c>
      <c r="B55" s="29" t="e">
        <f t="shared" si="38"/>
        <v>#REF!</v>
      </c>
      <c r="C55" s="13" t="s">
        <v>66</v>
      </c>
      <c r="D55" s="14">
        <f t="shared" si="19"/>
        <v>7270000</v>
      </c>
      <c r="E55" s="4">
        <f t="shared" si="39"/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1">
        <v>2</v>
      </c>
      <c r="M55" s="4">
        <f t="shared" si="23"/>
        <v>7000000</v>
      </c>
      <c r="N55" s="4">
        <v>0</v>
      </c>
      <c r="O55" s="4">
        <v>0</v>
      </c>
      <c r="P55" s="4">
        <v>0</v>
      </c>
      <c r="Q55" s="4">
        <f t="shared" si="40"/>
        <v>0</v>
      </c>
      <c r="R55" s="4">
        <v>0</v>
      </c>
      <c r="S55" s="4">
        <f t="shared" si="41"/>
        <v>0</v>
      </c>
      <c r="T55" s="4">
        <v>0</v>
      </c>
      <c r="U55" s="4">
        <v>200000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f t="shared" si="20"/>
        <v>70000</v>
      </c>
    </row>
    <row r="56" spans="1:30" s="10" customFormat="1" ht="36" customHeight="1" x14ac:dyDescent="0.25">
      <c r="A56" s="1" t="e">
        <f>ROW()-ROW(#REF!)-61</f>
        <v>#REF!</v>
      </c>
      <c r="B56" s="29" t="e">
        <f t="shared" si="38"/>
        <v>#REF!</v>
      </c>
      <c r="C56" s="13" t="s">
        <v>67</v>
      </c>
      <c r="D56" s="14">
        <f t="shared" si="19"/>
        <v>7270000</v>
      </c>
      <c r="E56" s="4">
        <f t="shared" si="39"/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1">
        <v>2</v>
      </c>
      <c r="M56" s="4">
        <f t="shared" si="23"/>
        <v>7000000</v>
      </c>
      <c r="N56" s="4">
        <v>0</v>
      </c>
      <c r="O56" s="4">
        <v>0</v>
      </c>
      <c r="P56" s="4">
        <v>0</v>
      </c>
      <c r="Q56" s="4">
        <f t="shared" si="40"/>
        <v>0</v>
      </c>
      <c r="R56" s="4">
        <v>0</v>
      </c>
      <c r="S56" s="4">
        <f t="shared" si="41"/>
        <v>0</v>
      </c>
      <c r="T56" s="4">
        <v>0</v>
      </c>
      <c r="U56" s="4">
        <v>200000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f t="shared" si="20"/>
        <v>70000</v>
      </c>
    </row>
    <row r="57" spans="1:30" s="10" customFormat="1" ht="36" customHeight="1" x14ac:dyDescent="0.25">
      <c r="A57" s="1" t="e">
        <f>ROW()-ROW(#REF!)-61</f>
        <v>#REF!</v>
      </c>
      <c r="B57" s="29" t="e">
        <f t="shared" si="38"/>
        <v>#REF!</v>
      </c>
      <c r="C57" s="13" t="s">
        <v>68</v>
      </c>
      <c r="D57" s="14">
        <f t="shared" si="19"/>
        <v>10805000</v>
      </c>
      <c r="E57" s="4">
        <f t="shared" si="39"/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1">
        <v>3</v>
      </c>
      <c r="M57" s="4">
        <f t="shared" si="23"/>
        <v>10500000</v>
      </c>
      <c r="N57" s="4">
        <v>0</v>
      </c>
      <c r="O57" s="4">
        <v>0</v>
      </c>
      <c r="P57" s="4">
        <v>0</v>
      </c>
      <c r="Q57" s="4">
        <f t="shared" si="40"/>
        <v>0</v>
      </c>
      <c r="R57" s="4">
        <v>0</v>
      </c>
      <c r="S57" s="4">
        <f t="shared" si="41"/>
        <v>0</v>
      </c>
      <c r="T57" s="4">
        <v>0</v>
      </c>
      <c r="U57" s="4">
        <v>200000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f t="shared" si="20"/>
        <v>105000</v>
      </c>
    </row>
    <row r="58" spans="1:30" s="10" customFormat="1" ht="36" customHeight="1" x14ac:dyDescent="0.25">
      <c r="A58" s="1" t="e">
        <f>ROW()-ROW(#REF!)-61</f>
        <v>#REF!</v>
      </c>
      <c r="B58" s="29" t="e">
        <f t="shared" si="38"/>
        <v>#REF!</v>
      </c>
      <c r="C58" s="13" t="s">
        <v>69</v>
      </c>
      <c r="D58" s="14">
        <f t="shared" si="19"/>
        <v>10805000</v>
      </c>
      <c r="E58" s="4">
        <f t="shared" si="39"/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1">
        <v>3</v>
      </c>
      <c r="M58" s="4">
        <f t="shared" si="23"/>
        <v>10500000</v>
      </c>
      <c r="N58" s="4">
        <v>0</v>
      </c>
      <c r="O58" s="4">
        <v>0</v>
      </c>
      <c r="P58" s="4">
        <v>0</v>
      </c>
      <c r="Q58" s="4">
        <f t="shared" si="40"/>
        <v>0</v>
      </c>
      <c r="R58" s="4">
        <v>0</v>
      </c>
      <c r="S58" s="4">
        <f t="shared" si="41"/>
        <v>0</v>
      </c>
      <c r="T58" s="4">
        <v>0</v>
      </c>
      <c r="U58" s="4">
        <v>200000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f t="shared" si="20"/>
        <v>105000</v>
      </c>
    </row>
    <row r="59" spans="1:30" s="10" customFormat="1" ht="36" customHeight="1" x14ac:dyDescent="0.25">
      <c r="A59" s="1" t="e">
        <f>ROW()-ROW(#REF!)-61</f>
        <v>#REF!</v>
      </c>
      <c r="B59" s="29" t="e">
        <f t="shared" si="38"/>
        <v>#REF!</v>
      </c>
      <c r="C59" s="13" t="s">
        <v>71</v>
      </c>
      <c r="D59" s="14">
        <f t="shared" si="19"/>
        <v>21410000</v>
      </c>
      <c r="E59" s="4">
        <f t="shared" si="39"/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1">
        <v>6</v>
      </c>
      <c r="M59" s="4">
        <f t="shared" si="23"/>
        <v>21000000</v>
      </c>
      <c r="N59" s="4">
        <v>0</v>
      </c>
      <c r="O59" s="4">
        <v>0</v>
      </c>
      <c r="P59" s="4">
        <v>0</v>
      </c>
      <c r="Q59" s="4">
        <f t="shared" si="40"/>
        <v>0</v>
      </c>
      <c r="R59" s="4">
        <v>0</v>
      </c>
      <c r="S59" s="4">
        <f t="shared" si="41"/>
        <v>0</v>
      </c>
      <c r="T59" s="4">
        <v>0</v>
      </c>
      <c r="U59" s="4">
        <v>200000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f t="shared" si="20"/>
        <v>210000</v>
      </c>
    </row>
    <row r="60" spans="1:30" s="10" customFormat="1" ht="36" customHeight="1" x14ac:dyDescent="0.25">
      <c r="A60" s="1" t="e">
        <f>ROW()-ROW(#REF!)-61</f>
        <v>#REF!</v>
      </c>
      <c r="B60" s="29" t="e">
        <f t="shared" si="38"/>
        <v>#REF!</v>
      </c>
      <c r="C60" s="13" t="s">
        <v>72</v>
      </c>
      <c r="D60" s="14">
        <f t="shared" si="19"/>
        <v>7270000</v>
      </c>
      <c r="E60" s="4">
        <f t="shared" si="39"/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1">
        <v>2</v>
      </c>
      <c r="M60" s="4">
        <f t="shared" si="23"/>
        <v>7000000</v>
      </c>
      <c r="N60" s="4">
        <v>0</v>
      </c>
      <c r="O60" s="4">
        <v>0</v>
      </c>
      <c r="P60" s="4">
        <v>0</v>
      </c>
      <c r="Q60" s="4">
        <f t="shared" si="40"/>
        <v>0</v>
      </c>
      <c r="R60" s="4">
        <v>0</v>
      </c>
      <c r="S60" s="4">
        <f t="shared" si="41"/>
        <v>0</v>
      </c>
      <c r="T60" s="4">
        <v>0</v>
      </c>
      <c r="U60" s="4">
        <v>200000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f t="shared" si="20"/>
        <v>70000</v>
      </c>
    </row>
    <row r="61" spans="1:30" s="10" customFormat="1" ht="36" customHeight="1" x14ac:dyDescent="0.25">
      <c r="A61" s="1" t="e">
        <f>ROW()-ROW(#REF!)-61</f>
        <v>#REF!</v>
      </c>
      <c r="B61" s="29" t="e">
        <f t="shared" ref="B61" si="42">A61</f>
        <v>#REF!</v>
      </c>
      <c r="C61" s="13" t="s">
        <v>73</v>
      </c>
      <c r="D61" s="14">
        <f t="shared" si="19"/>
        <v>10805000</v>
      </c>
      <c r="E61" s="4">
        <f t="shared" ref="E61" si="43">SUM(F61:K61)</f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1">
        <v>3</v>
      </c>
      <c r="M61" s="4">
        <f t="shared" si="23"/>
        <v>10500000</v>
      </c>
      <c r="N61" s="4">
        <v>0</v>
      </c>
      <c r="O61" s="4">
        <v>0</v>
      </c>
      <c r="P61" s="4">
        <v>0</v>
      </c>
      <c r="Q61" s="4">
        <f t="shared" ref="Q61" si="44">P61*1400</f>
        <v>0</v>
      </c>
      <c r="R61" s="4">
        <v>0</v>
      </c>
      <c r="S61" s="4">
        <f t="shared" ref="S61" si="45">R61*3751</f>
        <v>0</v>
      </c>
      <c r="T61" s="4">
        <v>0</v>
      </c>
      <c r="U61" s="4">
        <v>200000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f t="shared" si="20"/>
        <v>105000</v>
      </c>
    </row>
    <row r="62" spans="1:30" s="10" customFormat="1" ht="36" customHeight="1" x14ac:dyDescent="0.25">
      <c r="A62" s="1" t="e">
        <f>ROW()-ROW(#REF!)-61</f>
        <v>#REF!</v>
      </c>
      <c r="B62" s="29" t="e">
        <f t="shared" ref="B62:B74" si="46">A62</f>
        <v>#REF!</v>
      </c>
      <c r="C62" s="13" t="s">
        <v>55</v>
      </c>
      <c r="D62" s="14">
        <f t="shared" si="19"/>
        <v>3735000</v>
      </c>
      <c r="E62" s="4">
        <f t="shared" ref="E62:E74" si="47">SUM(F62:K62)</f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1">
        <v>1</v>
      </c>
      <c r="M62" s="4">
        <f t="shared" si="23"/>
        <v>3500000</v>
      </c>
      <c r="N62" s="4">
        <v>0</v>
      </c>
      <c r="O62" s="4">
        <v>0</v>
      </c>
      <c r="P62" s="4">
        <v>0</v>
      </c>
      <c r="Q62" s="4">
        <f t="shared" ref="Q62:Q74" si="48">P62*1400</f>
        <v>0</v>
      </c>
      <c r="R62" s="4">
        <v>0</v>
      </c>
      <c r="S62" s="4">
        <f t="shared" ref="S62:S74" si="49">R62*3751</f>
        <v>0</v>
      </c>
      <c r="T62" s="4">
        <v>0</v>
      </c>
      <c r="U62" s="4">
        <v>200000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f t="shared" si="20"/>
        <v>35000</v>
      </c>
    </row>
    <row r="63" spans="1:30" s="10" customFormat="1" ht="36" customHeight="1" x14ac:dyDescent="0.25">
      <c r="A63" s="1" t="e">
        <f>ROW()-ROW(#REF!)-61</f>
        <v>#REF!</v>
      </c>
      <c r="B63" s="29" t="e">
        <f t="shared" si="46"/>
        <v>#REF!</v>
      </c>
      <c r="C63" s="13" t="s">
        <v>58</v>
      </c>
      <c r="D63" s="14">
        <f t="shared" si="19"/>
        <v>3735000</v>
      </c>
      <c r="E63" s="4">
        <f t="shared" si="47"/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1">
        <v>1</v>
      </c>
      <c r="M63" s="4">
        <f t="shared" si="23"/>
        <v>3500000</v>
      </c>
      <c r="N63" s="4">
        <v>0</v>
      </c>
      <c r="O63" s="4">
        <v>0</v>
      </c>
      <c r="P63" s="4">
        <v>0</v>
      </c>
      <c r="Q63" s="4">
        <f t="shared" si="48"/>
        <v>0</v>
      </c>
      <c r="R63" s="4">
        <v>0</v>
      </c>
      <c r="S63" s="4">
        <f t="shared" si="49"/>
        <v>0</v>
      </c>
      <c r="T63" s="4">
        <v>0</v>
      </c>
      <c r="U63" s="4">
        <v>200000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f t="shared" si="20"/>
        <v>35000</v>
      </c>
    </row>
    <row r="64" spans="1:30" s="10" customFormat="1" ht="36" customHeight="1" x14ac:dyDescent="0.25">
      <c r="A64" s="1" t="e">
        <f>ROW()-ROW(#REF!)-61</f>
        <v>#REF!</v>
      </c>
      <c r="B64" s="29" t="e">
        <f t="shared" ref="B64:B66" si="50">A64</f>
        <v>#REF!</v>
      </c>
      <c r="C64" s="13" t="s">
        <v>85</v>
      </c>
      <c r="D64" s="14">
        <f t="shared" si="19"/>
        <v>7270000</v>
      </c>
      <c r="E64" s="4">
        <f t="shared" ref="E64:E66" si="51">SUM(F64:K64)</f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1">
        <v>2</v>
      </c>
      <c r="M64" s="4">
        <f t="shared" si="23"/>
        <v>7000000</v>
      </c>
      <c r="N64" s="4">
        <v>0</v>
      </c>
      <c r="O64" s="4">
        <v>0</v>
      </c>
      <c r="P64" s="4">
        <v>0</v>
      </c>
      <c r="Q64" s="4">
        <f t="shared" ref="Q64:Q66" si="52">P64*1400</f>
        <v>0</v>
      </c>
      <c r="R64" s="4">
        <v>0</v>
      </c>
      <c r="S64" s="4">
        <f t="shared" ref="S64:S66" si="53">R64*3751</f>
        <v>0</v>
      </c>
      <c r="T64" s="4">
        <v>0</v>
      </c>
      <c r="U64" s="4">
        <v>200000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f t="shared" si="20"/>
        <v>70000</v>
      </c>
    </row>
    <row r="65" spans="1:30" s="10" customFormat="1" ht="36" customHeight="1" x14ac:dyDescent="0.25">
      <c r="A65" s="1" t="e">
        <f>ROW()-ROW(#REF!)-61</f>
        <v>#REF!</v>
      </c>
      <c r="B65" s="29" t="e">
        <f t="shared" si="50"/>
        <v>#REF!</v>
      </c>
      <c r="C65" s="13" t="s">
        <v>59</v>
      </c>
      <c r="D65" s="14">
        <f t="shared" si="19"/>
        <v>10805000</v>
      </c>
      <c r="E65" s="4">
        <f t="shared" si="51"/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1">
        <v>3</v>
      </c>
      <c r="M65" s="4">
        <f t="shared" si="23"/>
        <v>10500000</v>
      </c>
      <c r="N65" s="4">
        <v>0</v>
      </c>
      <c r="O65" s="4">
        <v>0</v>
      </c>
      <c r="P65" s="4">
        <v>0</v>
      </c>
      <c r="Q65" s="4">
        <f t="shared" si="52"/>
        <v>0</v>
      </c>
      <c r="R65" s="4">
        <v>0</v>
      </c>
      <c r="S65" s="4">
        <f t="shared" si="53"/>
        <v>0</v>
      </c>
      <c r="T65" s="4">
        <v>0</v>
      </c>
      <c r="U65" s="4">
        <v>200000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f t="shared" si="20"/>
        <v>105000</v>
      </c>
    </row>
    <row r="66" spans="1:30" s="10" customFormat="1" ht="36" customHeight="1" x14ac:dyDescent="0.25">
      <c r="A66" s="1" t="e">
        <f>ROW()-ROW(#REF!)-61</f>
        <v>#REF!</v>
      </c>
      <c r="B66" s="29" t="e">
        <f t="shared" si="50"/>
        <v>#REF!</v>
      </c>
      <c r="C66" s="13" t="s">
        <v>87</v>
      </c>
      <c r="D66" s="14">
        <f t="shared" si="19"/>
        <v>7270000</v>
      </c>
      <c r="E66" s="4">
        <f t="shared" si="51"/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1">
        <v>2</v>
      </c>
      <c r="M66" s="4">
        <f t="shared" si="23"/>
        <v>7000000</v>
      </c>
      <c r="N66" s="4">
        <v>0</v>
      </c>
      <c r="O66" s="4">
        <v>0</v>
      </c>
      <c r="P66" s="4">
        <v>0</v>
      </c>
      <c r="Q66" s="4">
        <f t="shared" si="52"/>
        <v>0</v>
      </c>
      <c r="R66" s="4">
        <v>0</v>
      </c>
      <c r="S66" s="4">
        <f t="shared" si="53"/>
        <v>0</v>
      </c>
      <c r="T66" s="4">
        <v>0</v>
      </c>
      <c r="U66" s="4">
        <v>200000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f t="shared" si="20"/>
        <v>70000</v>
      </c>
    </row>
    <row r="67" spans="1:30" s="10" customFormat="1" ht="36" customHeight="1" x14ac:dyDescent="0.25">
      <c r="A67" s="1" t="e">
        <f>ROW()-ROW(#REF!)-61</f>
        <v>#REF!</v>
      </c>
      <c r="B67" s="29" t="e">
        <f t="shared" ref="B67:B71" si="54">A67</f>
        <v>#REF!</v>
      </c>
      <c r="C67" s="13" t="s">
        <v>88</v>
      </c>
      <c r="D67" s="14">
        <f t="shared" si="19"/>
        <v>7270000</v>
      </c>
      <c r="E67" s="4">
        <f t="shared" ref="E67:E71" si="55">SUM(F67:K67)</f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1">
        <v>2</v>
      </c>
      <c r="M67" s="4">
        <f t="shared" si="23"/>
        <v>7000000</v>
      </c>
      <c r="N67" s="4">
        <v>0</v>
      </c>
      <c r="O67" s="4">
        <v>0</v>
      </c>
      <c r="P67" s="4">
        <v>0</v>
      </c>
      <c r="Q67" s="4">
        <f t="shared" ref="Q67:Q71" si="56">P67*1400</f>
        <v>0</v>
      </c>
      <c r="R67" s="4">
        <v>0</v>
      </c>
      <c r="S67" s="4">
        <f t="shared" ref="S67:S71" si="57">R67*3751</f>
        <v>0</v>
      </c>
      <c r="T67" s="4">
        <v>0</v>
      </c>
      <c r="U67" s="4">
        <v>200000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f t="shared" si="20"/>
        <v>70000</v>
      </c>
    </row>
    <row r="68" spans="1:30" s="10" customFormat="1" ht="36" customHeight="1" x14ac:dyDescent="0.25">
      <c r="A68" s="1" t="e">
        <f>ROW()-ROW(#REF!)-61</f>
        <v>#REF!</v>
      </c>
      <c r="B68" s="29" t="e">
        <f t="shared" si="54"/>
        <v>#REF!</v>
      </c>
      <c r="C68" s="13" t="s">
        <v>56</v>
      </c>
      <c r="D68" s="14">
        <f t="shared" si="19"/>
        <v>10805000</v>
      </c>
      <c r="E68" s="4">
        <f t="shared" si="55"/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1">
        <v>3</v>
      </c>
      <c r="M68" s="4">
        <f t="shared" si="23"/>
        <v>10500000</v>
      </c>
      <c r="N68" s="4">
        <v>0</v>
      </c>
      <c r="O68" s="4">
        <v>0</v>
      </c>
      <c r="P68" s="4">
        <v>0</v>
      </c>
      <c r="Q68" s="4">
        <f t="shared" si="56"/>
        <v>0</v>
      </c>
      <c r="R68" s="4">
        <v>0</v>
      </c>
      <c r="S68" s="4">
        <f t="shared" si="57"/>
        <v>0</v>
      </c>
      <c r="T68" s="4">
        <v>0</v>
      </c>
      <c r="U68" s="4">
        <v>200000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f t="shared" si="20"/>
        <v>105000</v>
      </c>
    </row>
    <row r="69" spans="1:30" s="10" customFormat="1" ht="36" customHeight="1" x14ac:dyDescent="0.25">
      <c r="A69" s="1" t="e">
        <f>ROW()-ROW(#REF!)-61</f>
        <v>#REF!</v>
      </c>
      <c r="B69" s="29" t="e">
        <f t="shared" si="54"/>
        <v>#REF!</v>
      </c>
      <c r="C69" s="13" t="s">
        <v>81</v>
      </c>
      <c r="D69" s="14">
        <f t="shared" si="19"/>
        <v>3735000</v>
      </c>
      <c r="E69" s="4">
        <f t="shared" si="55"/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1">
        <v>1</v>
      </c>
      <c r="M69" s="4">
        <f t="shared" si="23"/>
        <v>3500000</v>
      </c>
      <c r="N69" s="4">
        <v>0</v>
      </c>
      <c r="O69" s="4">
        <v>0</v>
      </c>
      <c r="P69" s="4">
        <v>0</v>
      </c>
      <c r="Q69" s="4">
        <f t="shared" si="56"/>
        <v>0</v>
      </c>
      <c r="R69" s="4">
        <v>0</v>
      </c>
      <c r="S69" s="4">
        <f t="shared" si="57"/>
        <v>0</v>
      </c>
      <c r="T69" s="4">
        <v>0</v>
      </c>
      <c r="U69" s="4">
        <v>200000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f t="shared" si="20"/>
        <v>35000</v>
      </c>
    </row>
    <row r="70" spans="1:30" s="10" customFormat="1" ht="36" customHeight="1" x14ac:dyDescent="0.25">
      <c r="A70" s="1" t="e">
        <f>ROW()-ROW(#REF!)-61</f>
        <v>#REF!</v>
      </c>
      <c r="B70" s="29" t="e">
        <f t="shared" si="54"/>
        <v>#REF!</v>
      </c>
      <c r="C70" s="13" t="s">
        <v>82</v>
      </c>
      <c r="D70" s="14">
        <f t="shared" si="19"/>
        <v>7270000</v>
      </c>
      <c r="E70" s="4">
        <f t="shared" si="55"/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1">
        <v>2</v>
      </c>
      <c r="M70" s="4">
        <f t="shared" si="23"/>
        <v>7000000</v>
      </c>
      <c r="N70" s="4">
        <v>0</v>
      </c>
      <c r="O70" s="4">
        <v>0</v>
      </c>
      <c r="P70" s="4">
        <v>0</v>
      </c>
      <c r="Q70" s="4">
        <f t="shared" si="56"/>
        <v>0</v>
      </c>
      <c r="R70" s="4">
        <v>0</v>
      </c>
      <c r="S70" s="4">
        <f t="shared" si="57"/>
        <v>0</v>
      </c>
      <c r="T70" s="4">
        <v>0</v>
      </c>
      <c r="U70" s="4">
        <v>200000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f t="shared" si="20"/>
        <v>70000</v>
      </c>
    </row>
    <row r="71" spans="1:30" s="10" customFormat="1" ht="36" customHeight="1" x14ac:dyDescent="0.25">
      <c r="A71" s="1" t="e">
        <f>ROW()-ROW(#REF!)-61</f>
        <v>#REF!</v>
      </c>
      <c r="B71" s="29" t="e">
        <f t="shared" si="54"/>
        <v>#REF!</v>
      </c>
      <c r="C71" s="13" t="s">
        <v>83</v>
      </c>
      <c r="D71" s="14">
        <f t="shared" si="19"/>
        <v>10805000</v>
      </c>
      <c r="E71" s="4">
        <f t="shared" si="55"/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1">
        <v>3</v>
      </c>
      <c r="M71" s="4">
        <f t="shared" si="23"/>
        <v>10500000</v>
      </c>
      <c r="N71" s="4">
        <v>0</v>
      </c>
      <c r="O71" s="4">
        <v>0</v>
      </c>
      <c r="P71" s="4">
        <v>0</v>
      </c>
      <c r="Q71" s="4">
        <f t="shared" si="56"/>
        <v>0</v>
      </c>
      <c r="R71" s="4">
        <v>0</v>
      </c>
      <c r="S71" s="4">
        <f t="shared" si="57"/>
        <v>0</v>
      </c>
      <c r="T71" s="4">
        <v>0</v>
      </c>
      <c r="U71" s="4">
        <v>200000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f t="shared" si="20"/>
        <v>105000</v>
      </c>
    </row>
    <row r="72" spans="1:30" s="10" customFormat="1" ht="36" customHeight="1" x14ac:dyDescent="0.25">
      <c r="A72" s="1" t="e">
        <f>ROW()-ROW(#REF!)-61</f>
        <v>#REF!</v>
      </c>
      <c r="B72" s="29" t="e">
        <f t="shared" si="46"/>
        <v>#REF!</v>
      </c>
      <c r="C72" s="13" t="s">
        <v>84</v>
      </c>
      <c r="D72" s="14">
        <f t="shared" si="19"/>
        <v>3735000</v>
      </c>
      <c r="E72" s="4">
        <f t="shared" si="47"/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1">
        <v>1</v>
      </c>
      <c r="M72" s="4">
        <f t="shared" si="23"/>
        <v>3500000</v>
      </c>
      <c r="N72" s="4">
        <v>0</v>
      </c>
      <c r="O72" s="4">
        <v>0</v>
      </c>
      <c r="P72" s="4">
        <v>0</v>
      </c>
      <c r="Q72" s="4">
        <f t="shared" si="48"/>
        <v>0</v>
      </c>
      <c r="R72" s="4">
        <v>0</v>
      </c>
      <c r="S72" s="4">
        <f t="shared" si="49"/>
        <v>0</v>
      </c>
      <c r="T72" s="4">
        <v>0</v>
      </c>
      <c r="U72" s="4">
        <v>200000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f t="shared" si="20"/>
        <v>35000</v>
      </c>
    </row>
    <row r="73" spans="1:30" s="10" customFormat="1" ht="36" customHeight="1" x14ac:dyDescent="0.25">
      <c r="A73" s="1" t="e">
        <f>ROW()-ROW(#REF!)-61</f>
        <v>#REF!</v>
      </c>
      <c r="B73" s="29" t="e">
        <f t="shared" ref="B73" si="58">A73</f>
        <v>#REF!</v>
      </c>
      <c r="C73" s="13" t="s">
        <v>57</v>
      </c>
      <c r="D73" s="14">
        <f t="shared" si="19"/>
        <v>10805000</v>
      </c>
      <c r="E73" s="4">
        <f t="shared" ref="E73" si="59">SUM(F73:K73)</f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1">
        <v>3</v>
      </c>
      <c r="M73" s="4">
        <f t="shared" si="23"/>
        <v>10500000</v>
      </c>
      <c r="N73" s="4">
        <v>0</v>
      </c>
      <c r="O73" s="4">
        <v>0</v>
      </c>
      <c r="P73" s="4">
        <v>0</v>
      </c>
      <c r="Q73" s="4">
        <f t="shared" ref="Q73" si="60">P73*1400</f>
        <v>0</v>
      </c>
      <c r="R73" s="4">
        <v>0</v>
      </c>
      <c r="S73" s="4">
        <f t="shared" ref="S73" si="61">R73*3751</f>
        <v>0</v>
      </c>
      <c r="T73" s="4">
        <v>0</v>
      </c>
      <c r="U73" s="4">
        <v>200000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f t="shared" si="20"/>
        <v>105000</v>
      </c>
    </row>
    <row r="74" spans="1:30" s="10" customFormat="1" ht="36" customHeight="1" x14ac:dyDescent="0.25">
      <c r="A74" s="1" t="e">
        <f>ROW()-ROW(#REF!)-61</f>
        <v>#REF!</v>
      </c>
      <c r="B74" s="29" t="e">
        <f t="shared" si="46"/>
        <v>#REF!</v>
      </c>
      <c r="C74" s="13" t="s">
        <v>86</v>
      </c>
      <c r="D74" s="14">
        <f t="shared" si="19"/>
        <v>3735000</v>
      </c>
      <c r="E74" s="4">
        <f t="shared" si="47"/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1">
        <v>1</v>
      </c>
      <c r="M74" s="4">
        <f t="shared" si="23"/>
        <v>3500000</v>
      </c>
      <c r="N74" s="4">
        <v>0</v>
      </c>
      <c r="O74" s="4">
        <v>0</v>
      </c>
      <c r="P74" s="4">
        <v>0</v>
      </c>
      <c r="Q74" s="4">
        <f t="shared" si="48"/>
        <v>0</v>
      </c>
      <c r="R74" s="4">
        <v>0</v>
      </c>
      <c r="S74" s="4">
        <f t="shared" si="49"/>
        <v>0</v>
      </c>
      <c r="T74" s="4">
        <v>0</v>
      </c>
      <c r="U74" s="4">
        <v>200000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f t="shared" si="20"/>
        <v>35000</v>
      </c>
    </row>
    <row r="75" spans="1:30" ht="24.95" customHeight="1" x14ac:dyDescent="0.25">
      <c r="C75"/>
    </row>
    <row r="76" spans="1:30" ht="24.95" customHeight="1" x14ac:dyDescent="0.25">
      <c r="C76"/>
    </row>
    <row r="77" spans="1:30" ht="24.95" customHeight="1" x14ac:dyDescent="0.25">
      <c r="C77"/>
    </row>
    <row r="78" spans="1:30" ht="24.95" customHeight="1" x14ac:dyDescent="0.25">
      <c r="C78"/>
    </row>
    <row r="79" spans="1:30" ht="24.95" customHeight="1" x14ac:dyDescent="0.25">
      <c r="C79"/>
    </row>
    <row r="80" spans="1:30" ht="24.95" customHeight="1" x14ac:dyDescent="0.25">
      <c r="C80"/>
    </row>
    <row r="81" spans="3:3" ht="24.95" customHeight="1" x14ac:dyDescent="0.25">
      <c r="C81"/>
    </row>
    <row r="82" spans="3:3" ht="24.95" customHeight="1" x14ac:dyDescent="0.25">
      <c r="C82"/>
    </row>
    <row r="83" spans="3:3" ht="24.95" customHeight="1" x14ac:dyDescent="0.25">
      <c r="C83"/>
    </row>
    <row r="84" spans="3:3" ht="24.95" customHeight="1" x14ac:dyDescent="0.25">
      <c r="C84"/>
    </row>
    <row r="85" spans="3:3" ht="24.95" customHeight="1" x14ac:dyDescent="0.25">
      <c r="C85"/>
    </row>
    <row r="86" spans="3:3" ht="24.95" customHeight="1" x14ac:dyDescent="0.25">
      <c r="C86"/>
    </row>
    <row r="87" spans="3:3" ht="24.95" customHeight="1" x14ac:dyDescent="0.25">
      <c r="C87"/>
    </row>
    <row r="88" spans="3:3" ht="24.95" customHeight="1" x14ac:dyDescent="0.25">
      <c r="C88"/>
    </row>
    <row r="89" spans="3:3" ht="24.95" customHeight="1" x14ac:dyDescent="0.25">
      <c r="C89"/>
    </row>
    <row r="90" spans="3:3" ht="24.95" customHeight="1" x14ac:dyDescent="0.25">
      <c r="C90"/>
    </row>
    <row r="91" spans="3:3" ht="24.95" customHeight="1" x14ac:dyDescent="0.25">
      <c r="C91"/>
    </row>
    <row r="92" spans="3:3" ht="24.95" customHeight="1" x14ac:dyDescent="0.25">
      <c r="C92"/>
    </row>
    <row r="93" spans="3:3" ht="24.95" customHeight="1" x14ac:dyDescent="0.25">
      <c r="C93"/>
    </row>
    <row r="94" spans="3:3" ht="24.95" customHeight="1" x14ac:dyDescent="0.25">
      <c r="C94"/>
    </row>
    <row r="95" spans="3:3" ht="24.95" customHeight="1" x14ac:dyDescent="0.25">
      <c r="C95"/>
    </row>
    <row r="96" spans="3:3" ht="24.95" customHeight="1" x14ac:dyDescent="0.25">
      <c r="C96"/>
    </row>
    <row r="97" spans="3:3" ht="24.95" customHeight="1" x14ac:dyDescent="0.25">
      <c r="C97"/>
    </row>
    <row r="98" spans="3:3" ht="24.95" customHeight="1" x14ac:dyDescent="0.25">
      <c r="C98"/>
    </row>
    <row r="99" spans="3:3" ht="24.95" customHeight="1" x14ac:dyDescent="0.25">
      <c r="C99"/>
    </row>
    <row r="100" spans="3:3" ht="24.95" customHeight="1" x14ac:dyDescent="0.25">
      <c r="C100"/>
    </row>
    <row r="101" spans="3:3" ht="24.95" customHeight="1" x14ac:dyDescent="0.25">
      <c r="C101"/>
    </row>
    <row r="102" spans="3:3" ht="24.95" customHeight="1" x14ac:dyDescent="0.25">
      <c r="C102"/>
    </row>
    <row r="103" spans="3:3" ht="24.95" customHeight="1" x14ac:dyDescent="0.25">
      <c r="C103"/>
    </row>
    <row r="104" spans="3:3" ht="24.95" customHeight="1" x14ac:dyDescent="0.25">
      <c r="C104"/>
    </row>
    <row r="105" spans="3:3" ht="24.95" customHeight="1" x14ac:dyDescent="0.25">
      <c r="C105"/>
    </row>
    <row r="106" spans="3:3" ht="24.95" customHeight="1" x14ac:dyDescent="0.25">
      <c r="C106"/>
    </row>
    <row r="107" spans="3:3" ht="24.95" customHeight="1" x14ac:dyDescent="0.25">
      <c r="C107"/>
    </row>
    <row r="108" spans="3:3" ht="24.95" customHeight="1" x14ac:dyDescent="0.25">
      <c r="C108"/>
    </row>
    <row r="109" spans="3:3" ht="24.95" customHeight="1" x14ac:dyDescent="0.25">
      <c r="C109"/>
    </row>
    <row r="110" spans="3:3" ht="24.95" customHeight="1" x14ac:dyDescent="0.25">
      <c r="C110"/>
    </row>
    <row r="111" spans="3:3" ht="24.95" customHeight="1" x14ac:dyDescent="0.25">
      <c r="C111"/>
    </row>
    <row r="112" spans="3:3" ht="24.95" customHeight="1" x14ac:dyDescent="0.25">
      <c r="C112"/>
    </row>
    <row r="113" spans="3:3" ht="24.95" customHeight="1" x14ac:dyDescent="0.25">
      <c r="C113"/>
    </row>
    <row r="114" spans="3:3" ht="24.95" customHeight="1" x14ac:dyDescent="0.25">
      <c r="C114"/>
    </row>
    <row r="115" spans="3:3" ht="24.95" customHeight="1" x14ac:dyDescent="0.25">
      <c r="C115"/>
    </row>
    <row r="116" spans="3:3" ht="24.95" customHeight="1" x14ac:dyDescent="0.25">
      <c r="C116"/>
    </row>
    <row r="117" spans="3:3" ht="24.95" customHeight="1" x14ac:dyDescent="0.25">
      <c r="C117"/>
    </row>
    <row r="118" spans="3:3" ht="24.95" customHeight="1" x14ac:dyDescent="0.25">
      <c r="C118"/>
    </row>
    <row r="119" spans="3:3" ht="24.95" customHeight="1" x14ac:dyDescent="0.25">
      <c r="C119"/>
    </row>
    <row r="120" spans="3:3" ht="24.95" customHeight="1" x14ac:dyDescent="0.25">
      <c r="C120"/>
    </row>
    <row r="121" spans="3:3" ht="24.95" customHeight="1" x14ac:dyDescent="0.25">
      <c r="C121"/>
    </row>
    <row r="122" spans="3:3" ht="24.95" customHeight="1" x14ac:dyDescent="0.25">
      <c r="C122"/>
    </row>
    <row r="123" spans="3:3" ht="24.95" customHeight="1" x14ac:dyDescent="0.25">
      <c r="C123"/>
    </row>
    <row r="124" spans="3:3" ht="24.95" customHeight="1" x14ac:dyDescent="0.25">
      <c r="C124"/>
    </row>
    <row r="125" spans="3:3" ht="24.95" customHeight="1" x14ac:dyDescent="0.25">
      <c r="C125"/>
    </row>
    <row r="126" spans="3:3" ht="24.95" customHeight="1" x14ac:dyDescent="0.25">
      <c r="C126"/>
    </row>
    <row r="127" spans="3:3" ht="24.95" customHeight="1" x14ac:dyDescent="0.25">
      <c r="C127"/>
    </row>
    <row r="128" spans="3:3" ht="24.95" customHeight="1" x14ac:dyDescent="0.25">
      <c r="C128"/>
    </row>
    <row r="129" spans="3:3" ht="24.95" customHeight="1" x14ac:dyDescent="0.25">
      <c r="C129"/>
    </row>
    <row r="130" spans="3:3" ht="24.95" customHeight="1" x14ac:dyDescent="0.25">
      <c r="C130"/>
    </row>
    <row r="131" spans="3:3" ht="24.95" customHeight="1" x14ac:dyDescent="0.25">
      <c r="C131"/>
    </row>
    <row r="132" spans="3:3" ht="24.95" customHeight="1" x14ac:dyDescent="0.25">
      <c r="C132"/>
    </row>
    <row r="133" spans="3:3" ht="24.95" customHeight="1" x14ac:dyDescent="0.25">
      <c r="C133"/>
    </row>
    <row r="134" spans="3:3" ht="24.95" customHeight="1" x14ac:dyDescent="0.25">
      <c r="C134"/>
    </row>
    <row r="135" spans="3:3" ht="24.95" customHeight="1" x14ac:dyDescent="0.25">
      <c r="C135"/>
    </row>
    <row r="136" spans="3:3" ht="24.95" customHeight="1" x14ac:dyDescent="0.25">
      <c r="C136"/>
    </row>
    <row r="137" spans="3:3" ht="24.95" customHeight="1" x14ac:dyDescent="0.25">
      <c r="C137"/>
    </row>
    <row r="138" spans="3:3" ht="24.95" customHeight="1" x14ac:dyDescent="0.25">
      <c r="C138"/>
    </row>
    <row r="139" spans="3:3" ht="24.95" customHeight="1" x14ac:dyDescent="0.25">
      <c r="C139"/>
    </row>
    <row r="140" spans="3:3" ht="24.95" customHeight="1" x14ac:dyDescent="0.25">
      <c r="C140"/>
    </row>
    <row r="141" spans="3:3" ht="24.95" customHeight="1" x14ac:dyDescent="0.25">
      <c r="C141"/>
    </row>
    <row r="142" spans="3:3" ht="24.95" customHeight="1" x14ac:dyDescent="0.25">
      <c r="C142"/>
    </row>
    <row r="143" spans="3:3" ht="24.95" customHeight="1" x14ac:dyDescent="0.25">
      <c r="C143"/>
    </row>
    <row r="144" spans="3:3" ht="24.95" customHeight="1" x14ac:dyDescent="0.25">
      <c r="C144"/>
    </row>
    <row r="145" spans="3:3" ht="24.95" customHeight="1" x14ac:dyDescent="0.25">
      <c r="C145"/>
    </row>
    <row r="146" spans="3:3" ht="24.95" customHeight="1" x14ac:dyDescent="0.25">
      <c r="C146"/>
    </row>
    <row r="147" spans="3:3" ht="24.95" customHeight="1" x14ac:dyDescent="0.25">
      <c r="C147"/>
    </row>
    <row r="148" spans="3:3" ht="24.95" customHeight="1" x14ac:dyDescent="0.25">
      <c r="C148"/>
    </row>
    <row r="149" spans="3:3" ht="24.95" customHeight="1" x14ac:dyDescent="0.25">
      <c r="C149"/>
    </row>
    <row r="150" spans="3:3" ht="24.95" customHeight="1" x14ac:dyDescent="0.25">
      <c r="C150"/>
    </row>
    <row r="151" spans="3:3" ht="24.95" customHeight="1" x14ac:dyDescent="0.25">
      <c r="C151"/>
    </row>
    <row r="152" spans="3:3" ht="24.95" customHeight="1" x14ac:dyDescent="0.25">
      <c r="C152"/>
    </row>
    <row r="153" spans="3:3" ht="24.95" customHeight="1" x14ac:dyDescent="0.25">
      <c r="C153"/>
    </row>
    <row r="154" spans="3:3" ht="24.95" customHeight="1" x14ac:dyDescent="0.25">
      <c r="C154"/>
    </row>
    <row r="155" spans="3:3" ht="24.95" customHeight="1" x14ac:dyDescent="0.25">
      <c r="C155"/>
    </row>
    <row r="156" spans="3:3" ht="24.95" customHeight="1" x14ac:dyDescent="0.25">
      <c r="C156"/>
    </row>
    <row r="157" spans="3:3" ht="24.95" customHeight="1" x14ac:dyDescent="0.25">
      <c r="C157"/>
    </row>
    <row r="158" spans="3:3" ht="24.95" customHeight="1" x14ac:dyDescent="0.25">
      <c r="C158"/>
    </row>
    <row r="159" spans="3:3" ht="24.95" customHeight="1" x14ac:dyDescent="0.25">
      <c r="C159"/>
    </row>
    <row r="160" spans="3:3" ht="24.95" customHeight="1" x14ac:dyDescent="0.25">
      <c r="C160"/>
    </row>
    <row r="161" spans="3:3" ht="24.95" customHeight="1" x14ac:dyDescent="0.25">
      <c r="C161"/>
    </row>
    <row r="162" spans="3:3" ht="24.95" customHeight="1" x14ac:dyDescent="0.25">
      <c r="C162"/>
    </row>
    <row r="163" spans="3:3" ht="24.95" customHeight="1" x14ac:dyDescent="0.25">
      <c r="C163"/>
    </row>
    <row r="164" spans="3:3" ht="24.95" customHeight="1" x14ac:dyDescent="0.25">
      <c r="C164"/>
    </row>
    <row r="165" spans="3:3" ht="24.95" customHeight="1" x14ac:dyDescent="0.25">
      <c r="C165"/>
    </row>
    <row r="166" spans="3:3" ht="24.95" customHeight="1" x14ac:dyDescent="0.25">
      <c r="C166"/>
    </row>
    <row r="167" spans="3:3" ht="24.95" customHeight="1" x14ac:dyDescent="0.25">
      <c r="C167"/>
    </row>
    <row r="168" spans="3:3" ht="24.95" customHeight="1" x14ac:dyDescent="0.25">
      <c r="C168"/>
    </row>
    <row r="169" spans="3:3" ht="24.95" customHeight="1" x14ac:dyDescent="0.25">
      <c r="C169"/>
    </row>
    <row r="170" spans="3:3" ht="24.95" customHeight="1" x14ac:dyDescent="0.25">
      <c r="C170"/>
    </row>
    <row r="171" spans="3:3" ht="24.95" customHeight="1" x14ac:dyDescent="0.25">
      <c r="C171"/>
    </row>
    <row r="172" spans="3:3" ht="24.95" customHeight="1" x14ac:dyDescent="0.25">
      <c r="C172"/>
    </row>
    <row r="173" spans="3:3" ht="24.95" customHeight="1" x14ac:dyDescent="0.25">
      <c r="C173"/>
    </row>
    <row r="174" spans="3:3" ht="24.95" customHeight="1" x14ac:dyDescent="0.25">
      <c r="C174"/>
    </row>
    <row r="175" spans="3:3" ht="24.95" customHeight="1" x14ac:dyDescent="0.25">
      <c r="C175"/>
    </row>
    <row r="176" spans="3:3" ht="24.95" customHeight="1" x14ac:dyDescent="0.25">
      <c r="C176"/>
    </row>
    <row r="177" spans="3:3" ht="24.95" customHeight="1" x14ac:dyDescent="0.25">
      <c r="C177"/>
    </row>
    <row r="178" spans="3:3" ht="24.95" customHeight="1" x14ac:dyDescent="0.25">
      <c r="C178"/>
    </row>
    <row r="179" spans="3:3" ht="24.95" customHeight="1" x14ac:dyDescent="0.25">
      <c r="C179"/>
    </row>
    <row r="180" spans="3:3" ht="24.95" customHeight="1" x14ac:dyDescent="0.25">
      <c r="C180"/>
    </row>
    <row r="181" spans="3:3" ht="24.95" customHeight="1" x14ac:dyDescent="0.25">
      <c r="C181"/>
    </row>
    <row r="182" spans="3:3" ht="24.95" customHeight="1" x14ac:dyDescent="0.25">
      <c r="C182"/>
    </row>
    <row r="183" spans="3:3" ht="24.95" customHeight="1" x14ac:dyDescent="0.25">
      <c r="C183"/>
    </row>
    <row r="184" spans="3:3" ht="24.95" customHeight="1" x14ac:dyDescent="0.25">
      <c r="C184"/>
    </row>
    <row r="185" spans="3:3" ht="24.95" customHeight="1" x14ac:dyDescent="0.25">
      <c r="C185"/>
    </row>
    <row r="186" spans="3:3" ht="24.95" customHeight="1" x14ac:dyDescent="0.25">
      <c r="C186"/>
    </row>
    <row r="187" spans="3:3" ht="24.95" customHeight="1" x14ac:dyDescent="0.25">
      <c r="C187"/>
    </row>
    <row r="188" spans="3:3" ht="24.95" customHeight="1" x14ac:dyDescent="0.25">
      <c r="C188"/>
    </row>
    <row r="189" spans="3:3" ht="24.95" customHeight="1" x14ac:dyDescent="0.25">
      <c r="C189"/>
    </row>
    <row r="190" spans="3:3" ht="24.95" customHeight="1" x14ac:dyDescent="0.25">
      <c r="C190"/>
    </row>
    <row r="191" spans="3:3" ht="24.95" customHeight="1" x14ac:dyDescent="0.25">
      <c r="C191"/>
    </row>
    <row r="192" spans="3:3" ht="24.95" customHeight="1" x14ac:dyDescent="0.25">
      <c r="C192"/>
    </row>
    <row r="193" spans="3:3" ht="24.95" customHeight="1" x14ac:dyDescent="0.25">
      <c r="C193"/>
    </row>
    <row r="194" spans="3:3" ht="24.95" customHeight="1" x14ac:dyDescent="0.25">
      <c r="C194"/>
    </row>
    <row r="195" spans="3:3" ht="24.95" customHeight="1" x14ac:dyDescent="0.25">
      <c r="C195"/>
    </row>
    <row r="196" spans="3:3" ht="24.95" customHeight="1" x14ac:dyDescent="0.25">
      <c r="C196"/>
    </row>
    <row r="197" spans="3:3" ht="24.95" customHeight="1" x14ac:dyDescent="0.25">
      <c r="C197"/>
    </row>
    <row r="198" spans="3:3" ht="24.95" customHeight="1" x14ac:dyDescent="0.25">
      <c r="C198"/>
    </row>
    <row r="199" spans="3:3" ht="24.95" customHeight="1" x14ac:dyDescent="0.25">
      <c r="C199"/>
    </row>
    <row r="200" spans="3:3" ht="24.95" customHeight="1" x14ac:dyDescent="0.25">
      <c r="C200"/>
    </row>
    <row r="201" spans="3:3" ht="24.95" customHeight="1" x14ac:dyDescent="0.25">
      <c r="C201"/>
    </row>
    <row r="202" spans="3:3" ht="24.95" customHeight="1" x14ac:dyDescent="0.25">
      <c r="C202"/>
    </row>
    <row r="203" spans="3:3" ht="24.95" customHeight="1" x14ac:dyDescent="0.25">
      <c r="C203"/>
    </row>
    <row r="204" spans="3:3" ht="24.95" customHeight="1" x14ac:dyDescent="0.25">
      <c r="C204"/>
    </row>
    <row r="205" spans="3:3" ht="24.95" customHeight="1" x14ac:dyDescent="0.25">
      <c r="C205"/>
    </row>
    <row r="206" spans="3:3" ht="24.95" customHeight="1" x14ac:dyDescent="0.25">
      <c r="C206"/>
    </row>
    <row r="207" spans="3:3" ht="24.95" customHeight="1" x14ac:dyDescent="0.25">
      <c r="C207"/>
    </row>
    <row r="208" spans="3:3" ht="24.95" customHeight="1" x14ac:dyDescent="0.25">
      <c r="C208"/>
    </row>
    <row r="209" spans="3:3" ht="24.95" customHeight="1" x14ac:dyDescent="0.25">
      <c r="C209"/>
    </row>
    <row r="210" spans="3:3" ht="24.95" customHeight="1" x14ac:dyDescent="0.25">
      <c r="C210"/>
    </row>
    <row r="211" spans="3:3" ht="24.95" customHeight="1" x14ac:dyDescent="0.25">
      <c r="C211"/>
    </row>
    <row r="212" spans="3:3" ht="24.95" customHeight="1" x14ac:dyDescent="0.25">
      <c r="C212"/>
    </row>
    <row r="213" spans="3:3" ht="24.95" customHeight="1" x14ac:dyDescent="0.25">
      <c r="C213"/>
    </row>
    <row r="214" spans="3:3" ht="24.95" customHeight="1" x14ac:dyDescent="0.25">
      <c r="C214"/>
    </row>
    <row r="215" spans="3:3" ht="24.95" customHeight="1" x14ac:dyDescent="0.25">
      <c r="C215"/>
    </row>
    <row r="216" spans="3:3" ht="24.95" customHeight="1" x14ac:dyDescent="0.25">
      <c r="C216"/>
    </row>
    <row r="217" spans="3:3" ht="24.95" customHeight="1" x14ac:dyDescent="0.25">
      <c r="C217"/>
    </row>
    <row r="218" spans="3:3" ht="24.95" customHeight="1" x14ac:dyDescent="0.25">
      <c r="C218"/>
    </row>
    <row r="219" spans="3:3" ht="24.95" customHeight="1" x14ac:dyDescent="0.25">
      <c r="C219"/>
    </row>
    <row r="220" spans="3:3" ht="24.95" customHeight="1" x14ac:dyDescent="0.25">
      <c r="C220"/>
    </row>
    <row r="221" spans="3:3" ht="24.95" customHeight="1" x14ac:dyDescent="0.25">
      <c r="C221"/>
    </row>
    <row r="222" spans="3:3" ht="24.95" customHeight="1" x14ac:dyDescent="0.25">
      <c r="C222"/>
    </row>
    <row r="223" spans="3:3" ht="24.95" customHeight="1" x14ac:dyDescent="0.25">
      <c r="C223"/>
    </row>
    <row r="224" spans="3:3" ht="24.95" customHeight="1" x14ac:dyDescent="0.25">
      <c r="C224"/>
    </row>
    <row r="225" spans="3:3" ht="24.95" customHeight="1" x14ac:dyDescent="0.25">
      <c r="C225"/>
    </row>
    <row r="226" spans="3:3" ht="24.95" customHeight="1" x14ac:dyDescent="0.25">
      <c r="C226"/>
    </row>
    <row r="227" spans="3:3" ht="24.95" customHeight="1" x14ac:dyDescent="0.25">
      <c r="C227"/>
    </row>
    <row r="228" spans="3:3" ht="24.95" customHeight="1" x14ac:dyDescent="0.25">
      <c r="C228"/>
    </row>
    <row r="229" spans="3:3" ht="24.95" customHeight="1" x14ac:dyDescent="0.25">
      <c r="C229"/>
    </row>
    <row r="230" spans="3:3" ht="24.95" customHeight="1" x14ac:dyDescent="0.25">
      <c r="C230"/>
    </row>
    <row r="231" spans="3:3" ht="24.95" customHeight="1" x14ac:dyDescent="0.25">
      <c r="C231"/>
    </row>
    <row r="232" spans="3:3" ht="24.95" customHeight="1" x14ac:dyDescent="0.25">
      <c r="C232"/>
    </row>
    <row r="233" spans="3:3" ht="24.95" customHeight="1" x14ac:dyDescent="0.25">
      <c r="C233"/>
    </row>
    <row r="234" spans="3:3" ht="24.95" customHeight="1" x14ac:dyDescent="0.25">
      <c r="C234"/>
    </row>
    <row r="235" spans="3:3" ht="24.95" customHeight="1" x14ac:dyDescent="0.25">
      <c r="C235"/>
    </row>
    <row r="236" spans="3:3" ht="24.95" customHeight="1" x14ac:dyDescent="0.25">
      <c r="C236"/>
    </row>
    <row r="237" spans="3:3" ht="24.95" customHeight="1" x14ac:dyDescent="0.25">
      <c r="C237"/>
    </row>
    <row r="238" spans="3:3" ht="24.95" customHeight="1" x14ac:dyDescent="0.25">
      <c r="C238"/>
    </row>
    <row r="239" spans="3:3" ht="24.95" customHeight="1" x14ac:dyDescent="0.25">
      <c r="C239"/>
    </row>
    <row r="240" spans="3:3" ht="24.95" customHeight="1" x14ac:dyDescent="0.25">
      <c r="C240"/>
    </row>
    <row r="241" spans="3:3" ht="24.95" customHeight="1" x14ac:dyDescent="0.25">
      <c r="C241"/>
    </row>
    <row r="242" spans="3:3" ht="24.95" customHeight="1" x14ac:dyDescent="0.25">
      <c r="C242"/>
    </row>
    <row r="243" spans="3:3" ht="24.95" customHeight="1" x14ac:dyDescent="0.25">
      <c r="C243"/>
    </row>
    <row r="244" spans="3:3" ht="24.95" customHeight="1" x14ac:dyDescent="0.25">
      <c r="C244"/>
    </row>
    <row r="245" spans="3:3" ht="24.95" customHeight="1" x14ac:dyDescent="0.25">
      <c r="C245"/>
    </row>
    <row r="246" spans="3:3" ht="24.95" customHeight="1" x14ac:dyDescent="0.25">
      <c r="C246"/>
    </row>
    <row r="247" spans="3:3" ht="24.95" customHeight="1" x14ac:dyDescent="0.25">
      <c r="C247"/>
    </row>
    <row r="248" spans="3:3" ht="24.95" customHeight="1" x14ac:dyDescent="0.25">
      <c r="C248"/>
    </row>
    <row r="249" spans="3:3" ht="24.95" customHeight="1" x14ac:dyDescent="0.25">
      <c r="C249"/>
    </row>
    <row r="250" spans="3:3" ht="24.95" customHeight="1" x14ac:dyDescent="0.25">
      <c r="C250"/>
    </row>
    <row r="251" spans="3:3" ht="24.95" customHeight="1" x14ac:dyDescent="0.25">
      <c r="C251"/>
    </row>
    <row r="252" spans="3:3" ht="24.95" customHeight="1" x14ac:dyDescent="0.25">
      <c r="C252"/>
    </row>
    <row r="253" spans="3:3" ht="24.95" customHeight="1" x14ac:dyDescent="0.25">
      <c r="C253"/>
    </row>
    <row r="254" spans="3:3" ht="24.95" customHeight="1" x14ac:dyDescent="0.25">
      <c r="C254"/>
    </row>
    <row r="255" spans="3:3" ht="24.95" customHeight="1" x14ac:dyDescent="0.25">
      <c r="C255"/>
    </row>
    <row r="256" spans="3:3" ht="24.95" customHeight="1" x14ac:dyDescent="0.25">
      <c r="C256"/>
    </row>
    <row r="257" spans="3:3" ht="24.95" customHeight="1" x14ac:dyDescent="0.25">
      <c r="C257"/>
    </row>
    <row r="258" spans="3:3" ht="24.95" customHeight="1" x14ac:dyDescent="0.25">
      <c r="C258"/>
    </row>
    <row r="259" spans="3:3" ht="24.95" customHeight="1" x14ac:dyDescent="0.25">
      <c r="C259"/>
    </row>
    <row r="260" spans="3:3" ht="24.95" customHeight="1" x14ac:dyDescent="0.25">
      <c r="C260"/>
    </row>
    <row r="261" spans="3:3" ht="24.95" customHeight="1" x14ac:dyDescent="0.25">
      <c r="C261"/>
    </row>
    <row r="262" spans="3:3" ht="24.95" customHeight="1" x14ac:dyDescent="0.25">
      <c r="C262"/>
    </row>
    <row r="263" spans="3:3" ht="24.95" customHeight="1" x14ac:dyDescent="0.25">
      <c r="C263"/>
    </row>
    <row r="264" spans="3:3" ht="24.95" customHeight="1" x14ac:dyDescent="0.25">
      <c r="C264"/>
    </row>
    <row r="265" spans="3:3" ht="24.95" customHeight="1" x14ac:dyDescent="0.25">
      <c r="C265"/>
    </row>
    <row r="266" spans="3:3" ht="24.95" customHeight="1" x14ac:dyDescent="0.25">
      <c r="C266"/>
    </row>
    <row r="267" spans="3:3" ht="24.95" customHeight="1" x14ac:dyDescent="0.25">
      <c r="C267"/>
    </row>
    <row r="268" spans="3:3" ht="24.95" customHeight="1" x14ac:dyDescent="0.25">
      <c r="C268"/>
    </row>
    <row r="269" spans="3:3" ht="24.95" customHeight="1" x14ac:dyDescent="0.25">
      <c r="C269"/>
    </row>
    <row r="270" spans="3:3" ht="24.95" customHeight="1" x14ac:dyDescent="0.25">
      <c r="C270"/>
    </row>
    <row r="271" spans="3:3" ht="24.95" customHeight="1" x14ac:dyDescent="0.25">
      <c r="C271"/>
    </row>
    <row r="272" spans="3:3" ht="24.95" customHeight="1" x14ac:dyDescent="0.25">
      <c r="C272"/>
    </row>
    <row r="273" spans="3:3" ht="24.95" customHeight="1" x14ac:dyDescent="0.25">
      <c r="C273"/>
    </row>
    <row r="274" spans="3:3" ht="24.95" customHeight="1" x14ac:dyDescent="0.25">
      <c r="C274"/>
    </row>
    <row r="275" spans="3:3" ht="24.95" customHeight="1" x14ac:dyDescent="0.25">
      <c r="C275"/>
    </row>
    <row r="276" spans="3:3" ht="24.95" customHeight="1" x14ac:dyDescent="0.25">
      <c r="C276"/>
    </row>
    <row r="277" spans="3:3" ht="24.95" customHeight="1" x14ac:dyDescent="0.25">
      <c r="C277"/>
    </row>
    <row r="278" spans="3:3" ht="24.95" customHeight="1" x14ac:dyDescent="0.25">
      <c r="C278"/>
    </row>
    <row r="279" spans="3:3" ht="24.95" customHeight="1" x14ac:dyDescent="0.25">
      <c r="C279"/>
    </row>
    <row r="280" spans="3:3" ht="24.95" customHeight="1" x14ac:dyDescent="0.25">
      <c r="C280"/>
    </row>
    <row r="281" spans="3:3" ht="24.95" customHeight="1" x14ac:dyDescent="0.25">
      <c r="C281"/>
    </row>
    <row r="282" spans="3:3" ht="24.95" customHeight="1" x14ac:dyDescent="0.25">
      <c r="C282"/>
    </row>
    <row r="283" spans="3:3" ht="24.95" customHeight="1" x14ac:dyDescent="0.25">
      <c r="C283"/>
    </row>
    <row r="284" spans="3:3" ht="24.95" customHeight="1" x14ac:dyDescent="0.25">
      <c r="C284"/>
    </row>
    <row r="285" spans="3:3" ht="24.95" customHeight="1" x14ac:dyDescent="0.25">
      <c r="C285"/>
    </row>
    <row r="286" spans="3:3" ht="24.95" customHeight="1" x14ac:dyDescent="0.25">
      <c r="C286"/>
    </row>
    <row r="287" spans="3:3" ht="24.95" customHeight="1" x14ac:dyDescent="0.25">
      <c r="C287"/>
    </row>
    <row r="288" spans="3:3" ht="24.95" customHeight="1" x14ac:dyDescent="0.25">
      <c r="C288"/>
    </row>
    <row r="289" spans="3:3" ht="24.95" customHeight="1" x14ac:dyDescent="0.25">
      <c r="C289"/>
    </row>
    <row r="290" spans="3:3" ht="24.95" customHeight="1" x14ac:dyDescent="0.25">
      <c r="C290"/>
    </row>
    <row r="291" spans="3:3" ht="24.95" customHeight="1" x14ac:dyDescent="0.25">
      <c r="C291"/>
    </row>
    <row r="292" spans="3:3" ht="24.95" customHeight="1" x14ac:dyDescent="0.25">
      <c r="C292"/>
    </row>
    <row r="293" spans="3:3" ht="24.95" customHeight="1" x14ac:dyDescent="0.25">
      <c r="C293"/>
    </row>
    <row r="294" spans="3:3" ht="24.95" customHeight="1" x14ac:dyDescent="0.25">
      <c r="C294"/>
    </row>
    <row r="295" spans="3:3" ht="24.95" customHeight="1" x14ac:dyDescent="0.25">
      <c r="C295"/>
    </row>
    <row r="296" spans="3:3" ht="24.95" customHeight="1" x14ac:dyDescent="0.25">
      <c r="C296"/>
    </row>
    <row r="297" spans="3:3" ht="24.95" customHeight="1" x14ac:dyDescent="0.25">
      <c r="C297"/>
    </row>
    <row r="298" spans="3:3" ht="24.95" customHeight="1" x14ac:dyDescent="0.25">
      <c r="C298"/>
    </row>
    <row r="299" spans="3:3" ht="24.95" customHeight="1" x14ac:dyDescent="0.25">
      <c r="C299"/>
    </row>
    <row r="300" spans="3:3" ht="24.95" customHeight="1" x14ac:dyDescent="0.25">
      <c r="C300"/>
    </row>
    <row r="301" spans="3:3" ht="24.95" customHeight="1" x14ac:dyDescent="0.25">
      <c r="C301"/>
    </row>
    <row r="302" spans="3:3" ht="24.95" customHeight="1" x14ac:dyDescent="0.25">
      <c r="C302"/>
    </row>
    <row r="303" spans="3:3" ht="24.95" customHeight="1" x14ac:dyDescent="0.25">
      <c r="C303"/>
    </row>
    <row r="304" spans="3:3" ht="24.95" customHeight="1" x14ac:dyDescent="0.25">
      <c r="C304"/>
    </row>
    <row r="305" spans="3:3" ht="24.95" customHeight="1" x14ac:dyDescent="0.25">
      <c r="C305"/>
    </row>
    <row r="306" spans="3:3" ht="24.95" customHeight="1" x14ac:dyDescent="0.25">
      <c r="C306"/>
    </row>
    <row r="307" spans="3:3" ht="24.95" customHeight="1" x14ac:dyDescent="0.25">
      <c r="C307"/>
    </row>
    <row r="308" spans="3:3" ht="24.95" customHeight="1" x14ac:dyDescent="0.25">
      <c r="C308"/>
    </row>
    <row r="309" spans="3:3" ht="24.95" customHeight="1" x14ac:dyDescent="0.25">
      <c r="C309"/>
    </row>
    <row r="310" spans="3:3" ht="24.95" customHeight="1" x14ac:dyDescent="0.25">
      <c r="C310"/>
    </row>
    <row r="311" spans="3:3" ht="24.95" customHeight="1" x14ac:dyDescent="0.25">
      <c r="C311"/>
    </row>
    <row r="312" spans="3:3" ht="24.95" customHeight="1" x14ac:dyDescent="0.25">
      <c r="C312"/>
    </row>
    <row r="313" spans="3:3" ht="24.95" customHeight="1" x14ac:dyDescent="0.25">
      <c r="C313"/>
    </row>
    <row r="314" spans="3:3" ht="24.95" customHeight="1" x14ac:dyDescent="0.25">
      <c r="C314" s="34"/>
    </row>
    <row r="315" spans="3:3" ht="24.95" customHeight="1" x14ac:dyDescent="0.25"/>
    <row r="316" spans="3:3" ht="24.95" customHeight="1" x14ac:dyDescent="0.25"/>
    <row r="317" spans="3:3" ht="24.95" customHeight="1" x14ac:dyDescent="0.25"/>
    <row r="318" spans="3:3" ht="24.95" customHeight="1" x14ac:dyDescent="0.25"/>
    <row r="319" spans="3:3" ht="24.95" customHeight="1" x14ac:dyDescent="0.25"/>
    <row r="320" spans="3:3" ht="24.95" customHeight="1" x14ac:dyDescent="0.25"/>
    <row r="321" ht="24.95" customHeight="1" x14ac:dyDescent="0.25"/>
    <row r="322" ht="24.95" customHeight="1" x14ac:dyDescent="0.25"/>
    <row r="323" ht="24.95" customHeight="1" x14ac:dyDescent="0.25"/>
  </sheetData>
  <mergeCells count="28">
    <mergeCell ref="B1:AD1"/>
    <mergeCell ref="A4:A7"/>
    <mergeCell ref="B4:B7"/>
    <mergeCell ref="C4:C7"/>
    <mergeCell ref="D4:D6"/>
    <mergeCell ref="E4:T4"/>
    <mergeCell ref="E5:K5"/>
    <mergeCell ref="L5:M6"/>
    <mergeCell ref="N5:O6"/>
    <mergeCell ref="AD5:AD6"/>
    <mergeCell ref="X5:X6"/>
    <mergeCell ref="Y5:Z6"/>
    <mergeCell ref="AA5:AA6"/>
    <mergeCell ref="AB5:AB6"/>
    <mergeCell ref="AC5:AC6"/>
    <mergeCell ref="P5:Q6"/>
    <mergeCell ref="U4:AD4"/>
    <mergeCell ref="B14:AD14"/>
    <mergeCell ref="B42:AD42"/>
    <mergeCell ref="B43:C43"/>
    <mergeCell ref="B15:C15"/>
    <mergeCell ref="V5:V6"/>
    <mergeCell ref="W5:W6"/>
    <mergeCell ref="B9:AD9"/>
    <mergeCell ref="B10:C10"/>
    <mergeCell ref="R5:S6"/>
    <mergeCell ref="T5:T6"/>
    <mergeCell ref="U5:U6"/>
  </mergeCells>
  <pageMargins left="0.70866141732283472" right="0.70866141732283472" top="0.74803149606299213" bottom="0.74803149606299213" header="0.31496062992125984" footer="0.31496062992125984"/>
  <pageSetup paperSize="8" scale="22" firstPageNumber="64" fitToHeight="0" orientation="landscape" useFirstPageNumber="1" horizontalDpi="4294967295" verticalDpi="4294967295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Евтихов Юрий Николаевич</dc:creator>
  <cp:lastModifiedBy>Спец</cp:lastModifiedBy>
  <cp:lastPrinted>2026-04-27T07:27:21Z</cp:lastPrinted>
  <dcterms:created xsi:type="dcterms:W3CDTF">2025-02-11T10:35:28Z</dcterms:created>
  <dcterms:modified xsi:type="dcterms:W3CDTF">2026-04-27T08:07:25Z</dcterms:modified>
</cp:coreProperties>
</file>