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8580" yWindow="1380" windowWidth="20740" windowHeight="79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Лист1!$B$40:$L$47</definedName>
  </definedNames>
  <calcPr calcId="152511"/>
</workbook>
</file>

<file path=xl/calcChain.xml><?xml version="1.0" encoding="utf-8"?>
<calcChain xmlns="http://schemas.openxmlformats.org/spreadsheetml/2006/main">
  <c r="G32" i="1" l="1"/>
  <c r="F32" i="1"/>
  <c r="G31" i="1" l="1"/>
  <c r="G26" i="1"/>
  <c r="G17" i="1"/>
  <c r="G16" i="1"/>
  <c r="G15" i="1"/>
  <c r="G41" i="1" l="1"/>
  <c r="G73" i="1" l="1"/>
  <c r="G59" i="1" l="1"/>
  <c r="G61" i="1"/>
  <c r="G62" i="1"/>
  <c r="G66" i="1"/>
  <c r="G60" i="1"/>
  <c r="G45" i="1"/>
  <c r="G46" i="1"/>
  <c r="G42" i="1"/>
  <c r="G101" i="1" l="1"/>
  <c r="F101" i="1" s="1"/>
  <c r="G103" i="1"/>
  <c r="H103" i="1"/>
  <c r="I103" i="1"/>
  <c r="I76" i="1"/>
  <c r="H76" i="1"/>
  <c r="G76" i="1"/>
  <c r="F75" i="1"/>
  <c r="F74" i="1"/>
  <c r="F103" i="1" l="1"/>
  <c r="I63" i="1" l="1"/>
  <c r="H63" i="1"/>
  <c r="G63" i="1"/>
  <c r="F62" i="1"/>
  <c r="F61" i="1"/>
  <c r="F46" i="1"/>
  <c r="F45" i="1"/>
  <c r="G43" i="1"/>
  <c r="F73" i="1" l="1"/>
  <c r="F76" i="1" s="1"/>
  <c r="G44" i="1"/>
  <c r="G47" i="1" s="1"/>
  <c r="G18" i="1"/>
  <c r="F43" i="1" l="1"/>
  <c r="F44" i="1"/>
  <c r="F42" i="1"/>
  <c r="G84" i="1"/>
  <c r="H28" i="1"/>
  <c r="I28" i="1"/>
  <c r="I31" i="1"/>
  <c r="I41" i="1"/>
  <c r="H41" i="1"/>
  <c r="F41" i="1" s="1"/>
  <c r="F47" i="1" s="1"/>
  <c r="H31" i="1"/>
  <c r="H47" i="1" l="1"/>
  <c r="H101" i="1"/>
  <c r="H32" i="1"/>
  <c r="I47" i="1"/>
  <c r="I101" i="1"/>
  <c r="F82" i="1" l="1"/>
  <c r="F87" i="1" l="1"/>
  <c r="F60" i="1"/>
  <c r="F59" i="1"/>
  <c r="F17" i="1"/>
  <c r="F15" i="1"/>
  <c r="F16" i="1"/>
  <c r="F63" i="1" l="1"/>
  <c r="G96" i="1"/>
  <c r="G28" i="1"/>
  <c r="H88" i="1"/>
  <c r="I88" i="1"/>
  <c r="G88" i="1"/>
  <c r="F26" i="1"/>
  <c r="F25" i="1"/>
  <c r="H96" i="1"/>
  <c r="F86" i="1"/>
  <c r="F83" i="1"/>
  <c r="F66" i="1"/>
  <c r="F67" i="1" s="1"/>
  <c r="F31" i="1"/>
  <c r="H19" i="1"/>
  <c r="H33" i="1" s="1"/>
  <c r="I19" i="1"/>
  <c r="F18" i="1"/>
  <c r="F68" i="1" l="1"/>
  <c r="F27" i="1"/>
  <c r="F95" i="1"/>
  <c r="F88" i="1"/>
  <c r="G89" i="1" l="1"/>
  <c r="G19" i="1" l="1"/>
  <c r="G67" i="1"/>
  <c r="G68" i="1" s="1"/>
  <c r="F19" i="1" l="1"/>
  <c r="F28" i="1"/>
  <c r="I96" i="1"/>
  <c r="F96" i="1" s="1"/>
  <c r="H84" i="1"/>
  <c r="I84" i="1"/>
  <c r="I89" i="1" s="1"/>
  <c r="H67" i="1"/>
  <c r="H68" i="1" s="1"/>
  <c r="I67" i="1"/>
  <c r="I68" i="1" s="1"/>
  <c r="I32" i="1"/>
  <c r="I33" i="1" s="1"/>
  <c r="F84" i="1" l="1"/>
  <c r="F89" i="1" s="1"/>
  <c r="H89" i="1"/>
  <c r="H97" i="1" s="1"/>
  <c r="F33" i="1"/>
  <c r="I97" i="1"/>
  <c r="G33" i="1"/>
  <c r="G97" i="1" s="1"/>
  <c r="F97" i="1" l="1"/>
</calcChain>
</file>

<file path=xl/sharedStrings.xml><?xml version="1.0" encoding="utf-8"?>
<sst xmlns="http://schemas.openxmlformats.org/spreadsheetml/2006/main" count="277" uniqueCount="174">
  <si>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</si>
  <si>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</si>
  <si>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</si>
  <si>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</si>
  <si>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</si>
  <si>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</si>
  <si>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</si>
  <si>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</si>
  <si>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</si>
  <si>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</si>
  <si>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</si>
  <si>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</si>
  <si>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</si>
  <si>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</si>
  <si>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</si>
  <si>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</si>
  <si>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</si>
  <si>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</si>
  <si>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</si>
  <si>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</si>
  <si>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</si>
  <si>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</si>
  <si>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</si>
  <si>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</si>
  <si>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</si>
  <si>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</si>
  <si>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</si>
  <si>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</si>
  <si>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</si>
  <si>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</si>
  <si>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</si>
  <si>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</si>
  <si>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</si>
  <si>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</si>
  <si>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</si>
  <si>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</si>
  <si>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</si>
  <si>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</si>
  <si>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</si>
  <si>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</si>
  <si>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</si>
  <si>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</si>
  <si>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</si>
  <si>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</si>
  <si>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</si>
  <si>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</si>
  <si>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</si>
  <si>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</si>
  <si>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</si>
  <si>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</si>
  <si>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</si>
  <si>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</si>
  <si>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</si>
  <si>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</si>
  <si>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</si>
  <si>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</si>
  <si>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</si>
  <si>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</si>
  <si>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</si>
  <si>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</si>
  <si>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</si>
  <si>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</si>
  <si>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</si>
  <si>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</si>
  <si>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</si>
  <si>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</si>
  <si>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</si>
  <si>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</si>
  <si>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</si>
  <si>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</si>
  <si>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</si>
  <si>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</si>
  <si>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</si>
  <si>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</si>
  <si>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</si>
  <si>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</si>
  <si>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</si>
  <si>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</si>
  <si>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</si>
  <si>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</si>
  <si>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</si>
  <si>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</si>
  <si>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</si>
  <si>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</si>
  <si>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</si>
  <si>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</si>
  <si>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</si>
  <si>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</si>
  <si>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</si>
  <si>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</si>
  <si>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</si>
  <si>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</si>
  <si>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</si>
  <si>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</si>
  <si>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</si>
  <si>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</si>
  <si>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</si>
  <si>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</si>
  <si>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</si>
  <si>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</si>
  <si>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</si>
  <si>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</si>
  <si>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</si>
  <si>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</si>
  <si>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</si>
  <si>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</si>
  <si>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</si>
  <si>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</si>
  <si>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</si>
  <si>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</si>
  <si>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</si>
  <si>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</si>
  <si>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</si>
  <si>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</si>
  <si>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</si>
  <si>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</si>
  <si>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</si>
  <si>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</si>
  <si>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</si>
  <si>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</si>
  <si>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</si>
  <si>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</si>
  <si>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</si>
  <si>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</si>
  <si>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</si>
  <si>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</si>
  <si>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</si>
  <si>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</si>
  <si>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</si>
  <si>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</si>
  <si>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</si>
  <si>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</si>
  <si>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</si>
  <si>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</si>
  <si>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</si>
  <si>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</si>
  <si>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</si>
  <si>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</si>
  <si>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</si>
  <si>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</si>
  <si>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</si>
  <si>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</si>
  <si>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</si>
  <si>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</si>
  <si>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</si>
  <si>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</si>
  <si>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</si>
  <si>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</si>
  <si>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</si>
  <si>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</si>
  <si>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</si>
  <si>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</si>
  <si>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</si>
  <si>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</si>
  <si>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</si>
  <si>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</si>
  <si>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</si>
  <si>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</si>
  <si>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</si>
  <si>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</si>
  <si>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Расходы в части оплаты коммунальных услуг</t>
  </si>
  <si>
    <t>Расходы в части оплаты коммунальных услуг  за счет средств местного бюджета</t>
  </si>
  <si>
    <t>2.6.</t>
  </si>
  <si>
    <t>2.7.</t>
  </si>
  <si>
    <t>2.8.</t>
  </si>
  <si>
    <t>2.9.</t>
  </si>
  <si>
    <t>2.10.</t>
  </si>
  <si>
    <t>3.8.</t>
  </si>
  <si>
    <t>3.9.</t>
  </si>
  <si>
    <t>3.10.</t>
  </si>
  <si>
    <t>4.3.</t>
  </si>
  <si>
    <t>4.4.</t>
  </si>
  <si>
    <t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</t>
  </si>
  <si>
    <t>Приложение № 1 
к постановлению Администрации
муниципального образования «город Десногорск» Смоленской области  от 26.12.2018 № 1144
Приложение № 2 
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</si>
</sst>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/>
    <xf numFmtId="2" fontId="2" fillId="0" borderId="27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/>
    <xf numFmtId="164" fontId="3" fillId="0" borderId="2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2" fillId="2" borderId="29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8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32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/>
    <xf numFmtId="0" fontId="2" fillId="0" borderId="18" xfId="0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7"/>
  <sheetViews>
    <sheetView tabSelected="1" zoomScale="55" zoomScaleNormal="55" workbookViewId="0">
      <selection activeCell="I2" sqref="I2:L2"/>
    </sheetView>
  </sheetViews>
  <sheetFormatPr defaultColWidth="9.08984375" defaultRowHeight="14" x14ac:dyDescent="0.3"/>
  <cols>
    <col min="1" max="1" width="8.36328125" style="1" customWidth="1"/>
    <col min="2" max="2" width="7.36328125" style="1" customWidth="1"/>
    <col min="3" max="3" width="81.6328125" style="1" customWidth="1"/>
    <col min="4" max="4" width="34" style="2" customWidth="1"/>
    <col min="5" max="5" width="28.90625" style="2" customWidth="1"/>
    <col min="6" max="6" width="23" style="2" customWidth="1"/>
    <col min="7" max="7" width="25.36328125" style="2" customWidth="1"/>
    <col min="8" max="8" width="21" style="2" customWidth="1"/>
    <col min="9" max="9" width="20.54296875" style="2" customWidth="1"/>
    <col min="10" max="10" width="17.36328125" style="2" customWidth="1"/>
    <col min="11" max="11" width="13.36328125" style="2" customWidth="1"/>
    <col min="12" max="12" width="18.54296875" style="2" customWidth="1"/>
    <col min="13" max="13" width="10.08984375" style="1" bestFit="1" customWidth="1"/>
    <col min="14" max="16384" width="9.08984375" style="1"/>
  </cols>
  <sheetData>
    <row r="2" spans="1:13" ht="147" customHeight="1" x14ac:dyDescent="0.4">
      <c r="B2" s="4"/>
      <c r="C2" s="4"/>
      <c r="D2" s="4"/>
      <c r="E2" s="4"/>
      <c r="F2" s="4"/>
      <c r="G2" s="4"/>
      <c r="H2" s="4"/>
      <c r="I2" s="207" t="s">
        <v>173</v>
      </c>
      <c r="J2" s="207"/>
      <c r="K2" s="207"/>
      <c r="L2" s="207"/>
      <c r="M2" s="3"/>
    </row>
    <row r="3" spans="1:13" ht="18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62" customHeight="1" x14ac:dyDescent="0.4">
      <c r="B4" s="4"/>
      <c r="C4" s="146" t="s">
        <v>172</v>
      </c>
      <c r="D4" s="146"/>
      <c r="E4" s="146"/>
      <c r="F4" s="146"/>
      <c r="G4" s="146"/>
      <c r="H4" s="146"/>
      <c r="I4" s="146"/>
      <c r="J4" s="146"/>
      <c r="K4" s="146"/>
      <c r="L4" s="146"/>
    </row>
    <row r="5" spans="1:13" ht="18.5" thickBot="1" x14ac:dyDescent="0.4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x14ac:dyDescent="0.4">
      <c r="B6" s="154" t="s">
        <v>0</v>
      </c>
      <c r="C6" s="156" t="s">
        <v>1</v>
      </c>
      <c r="D6" s="158" t="s">
        <v>2</v>
      </c>
      <c r="E6" s="160" t="s">
        <v>115</v>
      </c>
      <c r="F6" s="162" t="s">
        <v>116</v>
      </c>
      <c r="G6" s="162"/>
      <c r="H6" s="162"/>
      <c r="I6" s="162"/>
      <c r="J6" s="158" t="s">
        <v>95</v>
      </c>
      <c r="K6" s="158"/>
      <c r="L6" s="163"/>
    </row>
    <row r="7" spans="1:13" ht="72.5" thickBot="1" x14ac:dyDescent="0.35">
      <c r="B7" s="155"/>
      <c r="C7" s="157"/>
      <c r="D7" s="159"/>
      <c r="E7" s="161"/>
      <c r="F7" s="53" t="s">
        <v>3</v>
      </c>
      <c r="G7" s="54" t="s">
        <v>154</v>
      </c>
      <c r="H7" s="54" t="s">
        <v>155</v>
      </c>
      <c r="I7" s="54" t="s">
        <v>156</v>
      </c>
      <c r="J7" s="82" t="s">
        <v>154</v>
      </c>
      <c r="K7" s="82" t="s">
        <v>155</v>
      </c>
      <c r="L7" s="83" t="s">
        <v>156</v>
      </c>
    </row>
    <row r="8" spans="1:13" ht="18" x14ac:dyDescent="0.3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84">
        <v>15</v>
      </c>
    </row>
    <row r="9" spans="1:13" ht="17.5" x14ac:dyDescent="0.3">
      <c r="B9" s="147" t="s">
        <v>146</v>
      </c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3" s="2" customFormat="1" ht="17.5" x14ac:dyDescent="0.3">
      <c r="B10" s="150" t="s">
        <v>4</v>
      </c>
      <c r="C10" s="151"/>
      <c r="D10" s="151"/>
      <c r="E10" s="151"/>
      <c r="F10" s="151"/>
      <c r="G10" s="151"/>
      <c r="H10" s="151"/>
      <c r="I10" s="152"/>
      <c r="J10" s="152"/>
      <c r="K10" s="151"/>
      <c r="L10" s="153"/>
    </row>
    <row r="11" spans="1:13" ht="36" x14ac:dyDescent="0.3">
      <c r="B11" s="10" t="s">
        <v>5</v>
      </c>
      <c r="C11" s="52" t="s">
        <v>75</v>
      </c>
      <c r="D11" s="52" t="s">
        <v>67</v>
      </c>
      <c r="E11" s="52" t="s">
        <v>33</v>
      </c>
      <c r="F11" s="6"/>
      <c r="G11" s="6"/>
      <c r="H11" s="6"/>
      <c r="I11" s="6"/>
      <c r="J11" s="100">
        <v>21</v>
      </c>
      <c r="K11" s="100">
        <v>23</v>
      </c>
      <c r="L11" s="101">
        <v>23</v>
      </c>
    </row>
    <row r="12" spans="1:13" ht="36" x14ac:dyDescent="0.3">
      <c r="B12" s="10" t="s">
        <v>7</v>
      </c>
      <c r="C12" s="52" t="s">
        <v>10</v>
      </c>
      <c r="D12" s="52" t="s">
        <v>6</v>
      </c>
      <c r="E12" s="52" t="s">
        <v>33</v>
      </c>
      <c r="F12" s="6"/>
      <c r="G12" s="6"/>
      <c r="H12" s="6"/>
      <c r="I12" s="6"/>
      <c r="J12" s="100">
        <v>20</v>
      </c>
      <c r="K12" s="100">
        <v>22</v>
      </c>
      <c r="L12" s="102">
        <v>25</v>
      </c>
    </row>
    <row r="13" spans="1:13" ht="36" x14ac:dyDescent="0.3">
      <c r="B13" s="10" t="s">
        <v>8</v>
      </c>
      <c r="C13" s="52" t="s">
        <v>15</v>
      </c>
      <c r="D13" s="52" t="s">
        <v>6</v>
      </c>
      <c r="E13" s="52" t="s">
        <v>33</v>
      </c>
      <c r="F13" s="6"/>
      <c r="G13" s="6"/>
      <c r="H13" s="6"/>
      <c r="I13" s="6"/>
      <c r="J13" s="100">
        <v>53</v>
      </c>
      <c r="K13" s="100">
        <v>60</v>
      </c>
      <c r="L13" s="101">
        <v>65</v>
      </c>
    </row>
    <row r="14" spans="1:13" ht="90" x14ac:dyDescent="0.3">
      <c r="B14" s="10" t="s">
        <v>9</v>
      </c>
      <c r="C14" s="52" t="s">
        <v>16</v>
      </c>
      <c r="D14" s="52" t="s">
        <v>6</v>
      </c>
      <c r="E14" s="52" t="s">
        <v>33</v>
      </c>
      <c r="F14" s="6"/>
      <c r="G14" s="6"/>
      <c r="H14" s="6"/>
      <c r="I14" s="6"/>
      <c r="J14" s="100">
        <v>14.5</v>
      </c>
      <c r="K14" s="100">
        <v>14.7</v>
      </c>
      <c r="L14" s="101">
        <v>14.8</v>
      </c>
    </row>
    <row r="15" spans="1:13" ht="36" x14ac:dyDescent="0.3">
      <c r="A15" s="1" t="s">
        <v>138</v>
      </c>
      <c r="B15" s="10" t="s">
        <v>11</v>
      </c>
      <c r="C15" s="55" t="s">
        <v>103</v>
      </c>
      <c r="D15" s="52" t="s">
        <v>6</v>
      </c>
      <c r="E15" s="52" t="s">
        <v>34</v>
      </c>
      <c r="F15" s="74">
        <f>G15+H15+I15</f>
        <v>5596.9</v>
      </c>
      <c r="G15" s="74">
        <f>1898.7-68-31.2</f>
        <v>1799.5</v>
      </c>
      <c r="H15" s="74">
        <v>1898.7</v>
      </c>
      <c r="I15" s="74">
        <v>1898.7</v>
      </c>
      <c r="J15" s="103"/>
      <c r="K15" s="103"/>
      <c r="L15" s="104"/>
    </row>
    <row r="16" spans="1:13" ht="36" x14ac:dyDescent="0.3">
      <c r="A16" s="1" t="s">
        <v>134</v>
      </c>
      <c r="B16" s="10" t="s">
        <v>12</v>
      </c>
      <c r="C16" s="52" t="s">
        <v>104</v>
      </c>
      <c r="D16" s="52" t="s">
        <v>6</v>
      </c>
      <c r="E16" s="52" t="s">
        <v>34</v>
      </c>
      <c r="F16" s="38">
        <f>G16+H16+I16</f>
        <v>2378.1</v>
      </c>
      <c r="G16" s="74">
        <f>807.8-34-11.3</f>
        <v>762.5</v>
      </c>
      <c r="H16" s="38">
        <v>807.8</v>
      </c>
      <c r="I16" s="38">
        <v>807.8</v>
      </c>
      <c r="J16" s="103"/>
      <c r="K16" s="103"/>
      <c r="L16" s="104"/>
    </row>
    <row r="17" spans="1:12" ht="36" x14ac:dyDescent="0.3">
      <c r="A17" s="1" t="s">
        <v>139</v>
      </c>
      <c r="B17" s="10" t="s">
        <v>13</v>
      </c>
      <c r="C17" s="52" t="s">
        <v>105</v>
      </c>
      <c r="D17" s="52" t="s">
        <v>6</v>
      </c>
      <c r="E17" s="52" t="s">
        <v>34</v>
      </c>
      <c r="F17" s="74">
        <f t="shared" ref="F17:F18" si="0">G17+H17+I17</f>
        <v>15454.4</v>
      </c>
      <c r="G17" s="74">
        <f>5411.4-760-19.8</f>
        <v>4631.5999999999995</v>
      </c>
      <c r="H17" s="74">
        <v>5411.4</v>
      </c>
      <c r="I17" s="74">
        <v>5411.4</v>
      </c>
      <c r="J17" s="103"/>
      <c r="K17" s="103"/>
      <c r="L17" s="104"/>
    </row>
    <row r="18" spans="1:12" ht="90.5" thickBot="1" x14ac:dyDescent="0.35">
      <c r="A18" s="1" t="s">
        <v>137</v>
      </c>
      <c r="B18" s="8" t="s">
        <v>14</v>
      </c>
      <c r="C18" s="49" t="s">
        <v>106</v>
      </c>
      <c r="D18" s="49" t="s">
        <v>6</v>
      </c>
      <c r="E18" s="49" t="s">
        <v>34</v>
      </c>
      <c r="F18" s="40">
        <f t="shared" si="0"/>
        <v>10145.200000000001</v>
      </c>
      <c r="G18" s="56">
        <f>4416.7-3104.9</f>
        <v>1311.7999999999997</v>
      </c>
      <c r="H18" s="40">
        <v>4416.7</v>
      </c>
      <c r="I18" s="40">
        <v>4416.7</v>
      </c>
      <c r="J18" s="86"/>
      <c r="K18" s="86"/>
      <c r="L18" s="87"/>
    </row>
    <row r="19" spans="1:12" ht="18.5" thickBot="1" x14ac:dyDescent="0.35">
      <c r="B19" s="167" t="s">
        <v>17</v>
      </c>
      <c r="C19" s="168"/>
      <c r="D19" s="15"/>
      <c r="E19" s="39" t="s">
        <v>34</v>
      </c>
      <c r="F19" s="41">
        <f>SUM(F15:F18)</f>
        <v>33574.600000000006</v>
      </c>
      <c r="G19" s="42">
        <f>SUM(G15:G18)</f>
        <v>8505.4</v>
      </c>
      <c r="H19" s="42">
        <f t="shared" ref="H19:I19" si="1">SUM(H15:H18)</f>
        <v>12534.599999999999</v>
      </c>
      <c r="I19" s="43">
        <f t="shared" si="1"/>
        <v>12534.599999999999</v>
      </c>
      <c r="J19" s="88"/>
      <c r="K19" s="89"/>
      <c r="L19" s="90"/>
    </row>
    <row r="20" spans="1:12" ht="17.5" x14ac:dyDescent="0.3">
      <c r="B20" s="198" t="s">
        <v>18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</row>
    <row r="21" spans="1:12" ht="90" x14ac:dyDescent="0.3">
      <c r="B21" s="10" t="s">
        <v>19</v>
      </c>
      <c r="C21" s="52" t="s">
        <v>23</v>
      </c>
      <c r="D21" s="52" t="s">
        <v>6</v>
      </c>
      <c r="E21" s="52" t="s">
        <v>33</v>
      </c>
      <c r="F21" s="6"/>
      <c r="G21" s="6"/>
      <c r="H21" s="6"/>
      <c r="I21" s="6"/>
      <c r="J21" s="7">
        <v>0</v>
      </c>
      <c r="K21" s="7">
        <v>0</v>
      </c>
      <c r="L21" s="85">
        <v>0</v>
      </c>
    </row>
    <row r="22" spans="1:12" ht="36" x14ac:dyDescent="0.3">
      <c r="B22" s="10" t="s">
        <v>19</v>
      </c>
      <c r="C22" s="52" t="s">
        <v>24</v>
      </c>
      <c r="D22" s="52" t="s">
        <v>6</v>
      </c>
      <c r="E22" s="52" t="s">
        <v>33</v>
      </c>
      <c r="F22" s="6"/>
      <c r="G22" s="6"/>
      <c r="H22" s="6"/>
      <c r="I22" s="6"/>
      <c r="J22" s="7">
        <v>25</v>
      </c>
      <c r="K22" s="7">
        <v>22</v>
      </c>
      <c r="L22" s="85">
        <v>22</v>
      </c>
    </row>
    <row r="23" spans="1:12" ht="54" x14ac:dyDescent="0.3">
      <c r="B23" s="10" t="s">
        <v>20</v>
      </c>
      <c r="C23" s="52" t="s">
        <v>25</v>
      </c>
      <c r="D23" s="52" t="s">
        <v>6</v>
      </c>
      <c r="E23" s="52" t="s">
        <v>33</v>
      </c>
      <c r="F23" s="6"/>
      <c r="G23" s="6"/>
      <c r="H23" s="6"/>
      <c r="I23" s="17"/>
      <c r="J23" s="7">
        <v>1</v>
      </c>
      <c r="K23" s="7">
        <v>1</v>
      </c>
      <c r="L23" s="85">
        <v>1</v>
      </c>
    </row>
    <row r="24" spans="1:12" ht="72" x14ac:dyDescent="0.3">
      <c r="B24" s="10" t="s">
        <v>22</v>
      </c>
      <c r="C24" s="52" t="s">
        <v>91</v>
      </c>
      <c r="D24" s="52" t="s">
        <v>6</v>
      </c>
      <c r="E24" s="52" t="s">
        <v>33</v>
      </c>
      <c r="F24" s="6"/>
      <c r="G24" s="6"/>
      <c r="H24" s="6"/>
      <c r="I24" s="17"/>
      <c r="J24" s="7">
        <v>0</v>
      </c>
      <c r="K24" s="7">
        <v>0</v>
      </c>
      <c r="L24" s="85">
        <v>0</v>
      </c>
    </row>
    <row r="25" spans="1:12" ht="54" x14ac:dyDescent="0.3">
      <c r="A25" s="1" t="s">
        <v>133</v>
      </c>
      <c r="B25" s="16" t="s">
        <v>21</v>
      </c>
      <c r="C25" s="52" t="s">
        <v>108</v>
      </c>
      <c r="D25" s="52" t="s">
        <v>6</v>
      </c>
      <c r="E25" s="52" t="s">
        <v>37</v>
      </c>
      <c r="F25" s="40">
        <f>G25+H25+I25</f>
        <v>425.40000000000003</v>
      </c>
      <c r="G25" s="40">
        <v>141.80000000000001</v>
      </c>
      <c r="H25" s="40">
        <v>141.80000000000001</v>
      </c>
      <c r="I25" s="40">
        <v>141.80000000000001</v>
      </c>
      <c r="J25" s="7"/>
      <c r="K25" s="7"/>
      <c r="L25" s="85"/>
    </row>
    <row r="26" spans="1:12" ht="54" x14ac:dyDescent="0.3">
      <c r="A26" s="1" t="s">
        <v>136</v>
      </c>
      <c r="B26" s="75" t="s">
        <v>22</v>
      </c>
      <c r="C26" s="76" t="s">
        <v>27</v>
      </c>
      <c r="D26" s="76" t="s">
        <v>6</v>
      </c>
      <c r="E26" s="76" t="s">
        <v>34</v>
      </c>
      <c r="F26" s="56">
        <f t="shared" ref="F26:F27" si="2">G26+H26+I26</f>
        <v>44.4</v>
      </c>
      <c r="G26" s="56">
        <f>14.4+1.2-0</f>
        <v>15.6</v>
      </c>
      <c r="H26" s="56">
        <v>14.4</v>
      </c>
      <c r="I26" s="56">
        <v>14.4</v>
      </c>
      <c r="J26" s="7"/>
      <c r="K26" s="7"/>
      <c r="L26" s="85"/>
    </row>
    <row r="27" spans="1:12" ht="108.5" thickBot="1" x14ac:dyDescent="0.35">
      <c r="A27" s="1" t="s">
        <v>135</v>
      </c>
      <c r="B27" s="77" t="s">
        <v>26</v>
      </c>
      <c r="C27" s="73" t="s">
        <v>107</v>
      </c>
      <c r="D27" s="73" t="s">
        <v>6</v>
      </c>
      <c r="E27" s="73" t="s">
        <v>34</v>
      </c>
      <c r="F27" s="56">
        <f t="shared" si="2"/>
        <v>0</v>
      </c>
      <c r="G27" s="56"/>
      <c r="H27" s="56"/>
      <c r="I27" s="56"/>
      <c r="J27" s="86"/>
      <c r="K27" s="86"/>
      <c r="L27" s="87"/>
    </row>
    <row r="28" spans="1:12" ht="36.5" thickBot="1" x14ac:dyDescent="0.35">
      <c r="B28" s="180" t="s">
        <v>30</v>
      </c>
      <c r="C28" s="181"/>
      <c r="D28" s="78"/>
      <c r="E28" s="79" t="s">
        <v>46</v>
      </c>
      <c r="F28" s="57">
        <f>SUM(F25:F27)</f>
        <v>469.8</v>
      </c>
      <c r="G28" s="58">
        <f>G25+G26+G27</f>
        <v>157.4</v>
      </c>
      <c r="H28" s="58">
        <f>H25+H26+H27</f>
        <v>156.20000000000002</v>
      </c>
      <c r="I28" s="131">
        <f>I25+I26+I27</f>
        <v>156.20000000000002</v>
      </c>
      <c r="J28" s="89"/>
      <c r="K28" s="89"/>
      <c r="L28" s="90"/>
    </row>
    <row r="29" spans="1:12" ht="17.5" x14ac:dyDescent="0.3">
      <c r="B29" s="215" t="s">
        <v>113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7"/>
    </row>
    <row r="30" spans="1:12" ht="36" x14ac:dyDescent="0.3">
      <c r="B30" s="75" t="s">
        <v>28</v>
      </c>
      <c r="C30" s="76" t="s">
        <v>31</v>
      </c>
      <c r="D30" s="76" t="s">
        <v>6</v>
      </c>
      <c r="E30" s="76" t="s">
        <v>33</v>
      </c>
      <c r="F30" s="80"/>
      <c r="G30" s="80"/>
      <c r="H30" s="80"/>
      <c r="I30" s="80"/>
      <c r="J30" s="7" t="s">
        <v>82</v>
      </c>
      <c r="K30" s="7" t="s">
        <v>82</v>
      </c>
      <c r="L30" s="85" t="s">
        <v>82</v>
      </c>
    </row>
    <row r="31" spans="1:12" ht="36.5" thickBot="1" x14ac:dyDescent="0.35">
      <c r="B31" s="136" t="s">
        <v>29</v>
      </c>
      <c r="C31" s="68" t="s">
        <v>109</v>
      </c>
      <c r="D31" s="68" t="s">
        <v>6</v>
      </c>
      <c r="E31" s="68" t="s">
        <v>34</v>
      </c>
      <c r="F31" s="137">
        <f>G31+H31+I31</f>
        <v>4024.1000000000004</v>
      </c>
      <c r="G31" s="137">
        <f>1410.9-288.2</f>
        <v>1122.7</v>
      </c>
      <c r="H31" s="138">
        <f>1410.9+13.2</f>
        <v>1424.1000000000001</v>
      </c>
      <c r="I31" s="138">
        <f>1744.8-267.5</f>
        <v>1477.3</v>
      </c>
      <c r="J31" s="130"/>
      <c r="K31" s="130"/>
      <c r="L31" s="139"/>
    </row>
    <row r="32" spans="1:12" ht="18.5" thickBot="1" x14ac:dyDescent="0.35">
      <c r="B32" s="218" t="s">
        <v>32</v>
      </c>
      <c r="C32" s="219"/>
      <c r="D32" s="132"/>
      <c r="E32" s="132" t="s">
        <v>121</v>
      </c>
      <c r="F32" s="133">
        <f>G32+H32+I32</f>
        <v>4024.1000000000004</v>
      </c>
      <c r="G32" s="133">
        <f>G31</f>
        <v>1122.7</v>
      </c>
      <c r="H32" s="133">
        <f>H31</f>
        <v>1424.1000000000001</v>
      </c>
      <c r="I32" s="133">
        <f t="shared" ref="I32" si="3">I31</f>
        <v>1477.3</v>
      </c>
      <c r="J32" s="134"/>
      <c r="K32" s="134"/>
      <c r="L32" s="135"/>
    </row>
    <row r="33" spans="1:12" ht="36.5" thickBot="1" x14ac:dyDescent="0.35">
      <c r="B33" s="167" t="s">
        <v>68</v>
      </c>
      <c r="C33" s="168"/>
      <c r="D33" s="15"/>
      <c r="E33" s="39" t="s">
        <v>120</v>
      </c>
      <c r="F33" s="42">
        <f>F19+F28+F32</f>
        <v>38068.500000000007</v>
      </c>
      <c r="G33" s="42">
        <f>G19+G28+G32</f>
        <v>9785.5</v>
      </c>
      <c r="H33" s="42">
        <f>H19+H28+H32</f>
        <v>14114.9</v>
      </c>
      <c r="I33" s="140">
        <f>I19+I28+I32</f>
        <v>14168.099999999999</v>
      </c>
      <c r="J33" s="89"/>
      <c r="K33" s="89"/>
      <c r="L33" s="90"/>
    </row>
    <row r="34" spans="1:12" ht="17.5" x14ac:dyDescent="0.3">
      <c r="B34" s="220" t="s">
        <v>35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2"/>
    </row>
    <row r="35" spans="1:12" ht="17.5" x14ac:dyDescent="0.3">
      <c r="B35" s="164" t="s">
        <v>36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6"/>
    </row>
    <row r="36" spans="1:12" ht="17.5" x14ac:dyDescent="0.3">
      <c r="B36" s="164" t="s">
        <v>76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6"/>
    </row>
    <row r="37" spans="1:12" ht="36" x14ac:dyDescent="0.3">
      <c r="B37" s="10" t="s">
        <v>38</v>
      </c>
      <c r="C37" s="33" t="s">
        <v>151</v>
      </c>
      <c r="D37" s="52" t="s">
        <v>33</v>
      </c>
      <c r="E37" s="52" t="s">
        <v>33</v>
      </c>
      <c r="F37" s="6"/>
      <c r="G37" s="6"/>
      <c r="H37" s="6"/>
      <c r="I37" s="6"/>
      <c r="J37" s="105">
        <v>1717</v>
      </c>
      <c r="K37" s="105">
        <v>1717</v>
      </c>
      <c r="L37" s="102">
        <v>1717</v>
      </c>
    </row>
    <row r="38" spans="1:12" ht="36" x14ac:dyDescent="0.3">
      <c r="B38" s="10" t="s">
        <v>39</v>
      </c>
      <c r="C38" s="33" t="s">
        <v>147</v>
      </c>
      <c r="D38" s="52" t="s">
        <v>33</v>
      </c>
      <c r="E38" s="52" t="s">
        <v>33</v>
      </c>
      <c r="F38" s="6"/>
      <c r="G38" s="6"/>
      <c r="H38" s="6"/>
      <c r="I38" s="6"/>
      <c r="J38" s="105">
        <v>1290</v>
      </c>
      <c r="K38" s="105">
        <v>1300</v>
      </c>
      <c r="L38" s="102">
        <v>1310</v>
      </c>
    </row>
    <row r="39" spans="1:12" ht="36" x14ac:dyDescent="0.3">
      <c r="B39" s="10" t="s">
        <v>40</v>
      </c>
      <c r="C39" s="33" t="s">
        <v>148</v>
      </c>
      <c r="D39" s="52" t="s">
        <v>33</v>
      </c>
      <c r="E39" s="52" t="s">
        <v>33</v>
      </c>
      <c r="F39" s="6"/>
      <c r="G39" s="6"/>
      <c r="H39" s="6"/>
      <c r="I39" s="6"/>
      <c r="J39" s="105">
        <v>9.3000000000000007</v>
      </c>
      <c r="K39" s="105">
        <v>9.3000000000000007</v>
      </c>
      <c r="L39" s="102">
        <v>9.5</v>
      </c>
    </row>
    <row r="40" spans="1:12" ht="108" x14ac:dyDescent="0.3">
      <c r="B40" s="10" t="s">
        <v>41</v>
      </c>
      <c r="C40" s="33" t="s">
        <v>149</v>
      </c>
      <c r="D40" s="52" t="s">
        <v>33</v>
      </c>
      <c r="E40" s="52" t="s">
        <v>33</v>
      </c>
      <c r="F40" s="6"/>
      <c r="G40" s="40"/>
      <c r="H40" s="6"/>
      <c r="I40" s="6"/>
      <c r="J40" s="105">
        <v>100</v>
      </c>
      <c r="K40" s="105">
        <v>100</v>
      </c>
      <c r="L40" s="102">
        <v>100</v>
      </c>
    </row>
    <row r="41" spans="1:12" ht="18" x14ac:dyDescent="0.3">
      <c r="A41" s="1" t="s">
        <v>96</v>
      </c>
      <c r="B41" s="10" t="s">
        <v>42</v>
      </c>
      <c r="C41" s="52" t="s">
        <v>114</v>
      </c>
      <c r="D41" s="172" t="s">
        <v>44</v>
      </c>
      <c r="E41" s="52" t="s">
        <v>43</v>
      </c>
      <c r="F41" s="40">
        <f>G41+H41+I41</f>
        <v>184410.45799999998</v>
      </c>
      <c r="G41" s="40">
        <f>62096.2-37.242+419+549.2-23.5-14.7-11.8-1700</f>
        <v>61277.157999999996</v>
      </c>
      <c r="H41" s="40">
        <f>62146.2-13.2</f>
        <v>62133</v>
      </c>
      <c r="I41" s="40">
        <f>60732.8+267.5</f>
        <v>61000.3</v>
      </c>
      <c r="J41" s="7"/>
      <c r="K41" s="7"/>
      <c r="L41" s="85"/>
    </row>
    <row r="42" spans="1:12" ht="36" x14ac:dyDescent="0.4">
      <c r="B42" s="81" t="s">
        <v>162</v>
      </c>
      <c r="C42" s="109" t="s">
        <v>97</v>
      </c>
      <c r="D42" s="173"/>
      <c r="E42" s="109" t="s">
        <v>110</v>
      </c>
      <c r="F42" s="40">
        <f>G42+H42+I42</f>
        <v>190993.2</v>
      </c>
      <c r="G42" s="56">
        <f>59455.9+2200+755.7+5228+977.1</f>
        <v>68616.700000000012</v>
      </c>
      <c r="H42" s="40">
        <v>60029.5</v>
      </c>
      <c r="I42" s="40">
        <v>62347</v>
      </c>
      <c r="J42" s="93"/>
      <c r="K42" s="93"/>
      <c r="L42" s="91"/>
    </row>
    <row r="43" spans="1:12" ht="36" x14ac:dyDescent="0.4">
      <c r="B43" s="30" t="s">
        <v>163</v>
      </c>
      <c r="C43" s="113" t="s">
        <v>159</v>
      </c>
      <c r="D43" s="173"/>
      <c r="E43" s="111" t="s">
        <v>43</v>
      </c>
      <c r="F43" s="40">
        <f>G43</f>
        <v>51.941999999999993</v>
      </c>
      <c r="G43" s="56">
        <f>37.242+14.7</f>
        <v>51.941999999999993</v>
      </c>
      <c r="H43" s="40"/>
      <c r="I43" s="40"/>
      <c r="J43" s="93"/>
      <c r="K43" s="93"/>
      <c r="L43" s="91"/>
    </row>
    <row r="44" spans="1:12" ht="18" x14ac:dyDescent="0.4">
      <c r="B44" s="30" t="s">
        <v>164</v>
      </c>
      <c r="C44" s="112" t="s">
        <v>158</v>
      </c>
      <c r="D44" s="173"/>
      <c r="E44" s="108" t="s">
        <v>110</v>
      </c>
      <c r="F44" s="38">
        <f>G44+H44+I44</f>
        <v>5144.3</v>
      </c>
      <c r="G44" s="38">
        <f>3686.9+1457.4</f>
        <v>5144.3</v>
      </c>
      <c r="H44" s="38"/>
      <c r="I44" s="38"/>
      <c r="J44" s="13"/>
      <c r="K44" s="13"/>
      <c r="L44" s="91"/>
    </row>
    <row r="45" spans="1:12" ht="36" x14ac:dyDescent="0.4">
      <c r="B45" s="30" t="s">
        <v>165</v>
      </c>
      <c r="C45" s="117" t="s">
        <v>161</v>
      </c>
      <c r="D45" s="173"/>
      <c r="E45" s="117" t="s">
        <v>43</v>
      </c>
      <c r="F45" s="40">
        <f>G45</f>
        <v>35.299999999999997</v>
      </c>
      <c r="G45" s="56">
        <f>23.5+11.8</f>
        <v>35.299999999999997</v>
      </c>
      <c r="H45" s="40"/>
      <c r="I45" s="40"/>
      <c r="J45" s="93"/>
      <c r="K45" s="93"/>
      <c r="L45" s="91"/>
    </row>
    <row r="46" spans="1:12" ht="18" x14ac:dyDescent="0.4">
      <c r="B46" s="30" t="s">
        <v>166</v>
      </c>
      <c r="C46" s="118" t="s">
        <v>160</v>
      </c>
      <c r="D46" s="174"/>
      <c r="E46" s="117" t="s">
        <v>110</v>
      </c>
      <c r="F46" s="38">
        <f>G46+H46+I46</f>
        <v>3500.4</v>
      </c>
      <c r="G46" s="38">
        <f>2328.8+1171.6</f>
        <v>3500.4</v>
      </c>
      <c r="H46" s="38"/>
      <c r="I46" s="38"/>
      <c r="J46" s="13"/>
      <c r="K46" s="13"/>
      <c r="L46" s="91"/>
    </row>
    <row r="47" spans="1:12" ht="35.5" thickBot="1" x14ac:dyDescent="0.45">
      <c r="B47" s="178" t="s">
        <v>45</v>
      </c>
      <c r="C47" s="179"/>
      <c r="D47" s="23"/>
      <c r="E47" s="121" t="s">
        <v>46</v>
      </c>
      <c r="F47" s="120">
        <f>SUM(F41:F46)</f>
        <v>384135.6</v>
      </c>
      <c r="G47" s="110">
        <f t="shared" ref="G47:I47" si="4">SUM(G41:G46)</f>
        <v>138625.79999999999</v>
      </c>
      <c r="H47" s="110">
        <f t="shared" si="4"/>
        <v>122162.5</v>
      </c>
      <c r="I47" s="122">
        <f t="shared" si="4"/>
        <v>123347.3</v>
      </c>
      <c r="J47" s="98"/>
      <c r="K47" s="23"/>
      <c r="L47" s="99"/>
    </row>
    <row r="48" spans="1:12" ht="17.5" x14ac:dyDescent="0.35">
      <c r="B48" s="175" t="s">
        <v>47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7"/>
    </row>
    <row r="49" spans="1:12" ht="17.5" x14ac:dyDescent="0.35">
      <c r="B49" s="169" t="s">
        <v>119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1:12" x14ac:dyDescent="0.3">
      <c r="B50" s="164" t="s">
        <v>98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6"/>
    </row>
    <row r="51" spans="1:12" x14ac:dyDescent="0.3">
      <c r="B51" s="164"/>
      <c r="C51" s="165"/>
      <c r="D51" s="165"/>
      <c r="E51" s="165"/>
      <c r="F51" s="165"/>
      <c r="G51" s="165"/>
      <c r="H51" s="165"/>
      <c r="I51" s="165"/>
      <c r="J51" s="185"/>
      <c r="K51" s="165"/>
      <c r="L51" s="166"/>
    </row>
    <row r="52" spans="1:12" ht="54" x14ac:dyDescent="0.4">
      <c r="B52" s="16" t="s">
        <v>48</v>
      </c>
      <c r="C52" s="52" t="s">
        <v>77</v>
      </c>
      <c r="D52" s="52" t="s">
        <v>33</v>
      </c>
      <c r="E52" s="52" t="s">
        <v>33</v>
      </c>
      <c r="F52" s="6"/>
      <c r="G52" s="9"/>
      <c r="H52" s="9"/>
      <c r="I52" s="12"/>
      <c r="J52" s="100">
        <v>95</v>
      </c>
      <c r="K52" s="100">
        <v>95</v>
      </c>
      <c r="L52" s="101">
        <v>100</v>
      </c>
    </row>
    <row r="53" spans="1:12" ht="72" x14ac:dyDescent="0.4">
      <c r="B53" s="34" t="s">
        <v>70</v>
      </c>
      <c r="C53" s="52" t="s">
        <v>79</v>
      </c>
      <c r="D53" s="52" t="s">
        <v>33</v>
      </c>
      <c r="E53" s="52" t="s">
        <v>33</v>
      </c>
      <c r="F53" s="6"/>
      <c r="G53" s="9"/>
      <c r="H53" s="9"/>
      <c r="I53" s="12"/>
      <c r="J53" s="105">
        <v>90</v>
      </c>
      <c r="K53" s="105">
        <v>96</v>
      </c>
      <c r="L53" s="102">
        <v>100</v>
      </c>
    </row>
    <row r="54" spans="1:12" ht="54" x14ac:dyDescent="0.4">
      <c r="B54" s="34" t="s">
        <v>71</v>
      </c>
      <c r="C54" s="52" t="s">
        <v>78</v>
      </c>
      <c r="D54" s="52" t="s">
        <v>33</v>
      </c>
      <c r="E54" s="52" t="s">
        <v>33</v>
      </c>
      <c r="F54" s="6"/>
      <c r="G54" s="9"/>
      <c r="H54" s="9"/>
      <c r="I54" s="12"/>
      <c r="J54" s="100">
        <v>0.5</v>
      </c>
      <c r="K54" s="100">
        <v>0.5</v>
      </c>
      <c r="L54" s="101">
        <v>0.5</v>
      </c>
    </row>
    <row r="55" spans="1:12" ht="54" x14ac:dyDescent="0.4">
      <c r="B55" s="34" t="s">
        <v>72</v>
      </c>
      <c r="C55" s="52" t="s">
        <v>49</v>
      </c>
      <c r="D55" s="52" t="s">
        <v>33</v>
      </c>
      <c r="E55" s="52" t="s">
        <v>33</v>
      </c>
      <c r="F55" s="6"/>
      <c r="G55" s="9"/>
      <c r="H55" s="9"/>
      <c r="I55" s="12"/>
      <c r="J55" s="100">
        <v>41</v>
      </c>
      <c r="K55" s="100">
        <v>45</v>
      </c>
      <c r="L55" s="101">
        <v>50</v>
      </c>
    </row>
    <row r="56" spans="1:12" ht="36" x14ac:dyDescent="0.4">
      <c r="B56" s="34" t="s">
        <v>73</v>
      </c>
      <c r="C56" s="52" t="s">
        <v>69</v>
      </c>
      <c r="D56" s="52" t="s">
        <v>33</v>
      </c>
      <c r="E56" s="52" t="s">
        <v>33</v>
      </c>
      <c r="F56" s="6"/>
      <c r="G56" s="9"/>
      <c r="H56" s="9"/>
      <c r="I56" s="12"/>
      <c r="J56" s="100">
        <v>63.5</v>
      </c>
      <c r="K56" s="100">
        <v>64</v>
      </c>
      <c r="L56" s="101">
        <v>64</v>
      </c>
    </row>
    <row r="57" spans="1:12" ht="54" x14ac:dyDescent="0.4">
      <c r="B57" s="30" t="s">
        <v>74</v>
      </c>
      <c r="C57" s="35" t="s">
        <v>94</v>
      </c>
      <c r="D57" s="52" t="s">
        <v>33</v>
      </c>
      <c r="E57" s="52" t="s">
        <v>33</v>
      </c>
      <c r="F57" s="6"/>
      <c r="G57" s="9"/>
      <c r="H57" s="9"/>
      <c r="I57" s="12"/>
      <c r="J57" s="103">
        <v>90</v>
      </c>
      <c r="K57" s="103">
        <v>96</v>
      </c>
      <c r="L57" s="104">
        <v>100</v>
      </c>
    </row>
    <row r="58" spans="1:12" ht="36" x14ac:dyDescent="0.4">
      <c r="B58" s="30" t="s">
        <v>89</v>
      </c>
      <c r="C58" s="36" t="s">
        <v>90</v>
      </c>
      <c r="D58" s="52" t="s">
        <v>33</v>
      </c>
      <c r="E58" s="52" t="s">
        <v>33</v>
      </c>
      <c r="F58" s="6"/>
      <c r="G58" s="9"/>
      <c r="H58" s="9"/>
      <c r="I58" s="12"/>
      <c r="J58" s="100">
        <v>10</v>
      </c>
      <c r="K58" s="100">
        <v>12</v>
      </c>
      <c r="L58" s="101">
        <v>12</v>
      </c>
    </row>
    <row r="59" spans="1:12" ht="18" x14ac:dyDescent="0.4">
      <c r="A59" s="1" t="s">
        <v>133</v>
      </c>
      <c r="B59" s="34" t="s">
        <v>167</v>
      </c>
      <c r="C59" s="52" t="s">
        <v>114</v>
      </c>
      <c r="D59" s="172" t="s">
        <v>51</v>
      </c>
      <c r="E59" s="52" t="s">
        <v>37</v>
      </c>
      <c r="F59" s="40">
        <f>G59+H59+I59</f>
        <v>60291</v>
      </c>
      <c r="G59" s="40">
        <f>20714.5-19.3-2.3</f>
        <v>20692.900000000001</v>
      </c>
      <c r="H59" s="40">
        <v>20799.099999999999</v>
      </c>
      <c r="I59" s="40">
        <v>18799</v>
      </c>
      <c r="J59" s="13"/>
      <c r="K59" s="13"/>
      <c r="L59" s="91"/>
    </row>
    <row r="60" spans="1:12" s="71" customFormat="1" ht="54" x14ac:dyDescent="0.4">
      <c r="B60" s="72" t="s">
        <v>168</v>
      </c>
      <c r="C60" s="70" t="s">
        <v>99</v>
      </c>
      <c r="D60" s="173"/>
      <c r="E60" s="70" t="s">
        <v>34</v>
      </c>
      <c r="F60" s="40">
        <f>G60+H60+I60</f>
        <v>326247.7</v>
      </c>
      <c r="G60" s="56">
        <f>108563.5+1421.8+1264.2</f>
        <v>111249.5</v>
      </c>
      <c r="H60" s="56">
        <v>105462.5</v>
      </c>
      <c r="I60" s="56">
        <v>109535.7</v>
      </c>
      <c r="J60" s="93"/>
      <c r="K60" s="93"/>
      <c r="L60" s="94"/>
    </row>
    <row r="61" spans="1:12" ht="36" x14ac:dyDescent="0.4">
      <c r="B61" s="30" t="s">
        <v>169</v>
      </c>
      <c r="C61" s="117" t="s">
        <v>161</v>
      </c>
      <c r="D61" s="173"/>
      <c r="E61" s="117" t="s">
        <v>43</v>
      </c>
      <c r="F61" s="40">
        <f>G61</f>
        <v>21.6</v>
      </c>
      <c r="G61" s="56">
        <f>19.3+2.3</f>
        <v>21.6</v>
      </c>
      <c r="H61" s="40"/>
      <c r="I61" s="40"/>
      <c r="J61" s="93"/>
      <c r="K61" s="93"/>
      <c r="L61" s="91"/>
    </row>
    <row r="62" spans="1:12" ht="18.5" thickBot="1" x14ac:dyDescent="0.45">
      <c r="B62" s="30" t="s">
        <v>112</v>
      </c>
      <c r="C62" s="118" t="s">
        <v>160</v>
      </c>
      <c r="D62" s="161"/>
      <c r="E62" s="117" t="s">
        <v>110</v>
      </c>
      <c r="F62" s="38">
        <f>G62+H62+I62</f>
        <v>2140.5</v>
      </c>
      <c r="G62" s="38">
        <f>1911.1+229.4</f>
        <v>2140.5</v>
      </c>
      <c r="H62" s="38"/>
      <c r="I62" s="38"/>
      <c r="J62" s="13"/>
      <c r="K62" s="13"/>
      <c r="L62" s="91"/>
    </row>
    <row r="63" spans="1:12" ht="35.5" thickBot="1" x14ac:dyDescent="0.45">
      <c r="B63" s="167" t="s">
        <v>50</v>
      </c>
      <c r="C63" s="168"/>
      <c r="D63" s="18"/>
      <c r="E63" s="44" t="s">
        <v>46</v>
      </c>
      <c r="F63" s="42">
        <f>SUM(F59:F62)</f>
        <v>388700.8</v>
      </c>
      <c r="G63" s="42">
        <f t="shared" ref="G63:I63" si="5">SUM(G59:G62)</f>
        <v>134104.5</v>
      </c>
      <c r="H63" s="42">
        <f t="shared" si="5"/>
        <v>126261.6</v>
      </c>
      <c r="I63" s="140">
        <f t="shared" si="5"/>
        <v>128334.7</v>
      </c>
      <c r="J63" s="11"/>
      <c r="K63" s="11"/>
      <c r="L63" s="92"/>
    </row>
    <row r="64" spans="1:12" ht="17.5" x14ac:dyDescent="0.3">
      <c r="B64" s="198" t="s">
        <v>87</v>
      </c>
      <c r="C64" s="199"/>
      <c r="D64" s="199"/>
      <c r="E64" s="199"/>
      <c r="F64" s="199"/>
      <c r="G64" s="199"/>
      <c r="H64" s="199"/>
      <c r="I64" s="199"/>
      <c r="J64" s="205"/>
      <c r="K64" s="199"/>
      <c r="L64" s="200"/>
    </row>
    <row r="65" spans="2:13" ht="36" x14ac:dyDescent="0.4">
      <c r="B65" s="37" t="s">
        <v>112</v>
      </c>
      <c r="C65" s="33" t="s">
        <v>153</v>
      </c>
      <c r="D65" s="13"/>
      <c r="E65" s="7" t="s">
        <v>33</v>
      </c>
      <c r="F65" s="6"/>
      <c r="G65" s="9"/>
      <c r="H65" s="9"/>
      <c r="I65" s="12"/>
      <c r="J65" s="7">
        <v>130</v>
      </c>
      <c r="K65" s="7">
        <v>131</v>
      </c>
      <c r="L65" s="85">
        <v>131</v>
      </c>
    </row>
    <row r="66" spans="2:13" ht="36" x14ac:dyDescent="0.4">
      <c r="B66" s="10" t="s">
        <v>140</v>
      </c>
      <c r="C66" s="52" t="s">
        <v>100</v>
      </c>
      <c r="D66" s="204" t="s">
        <v>53</v>
      </c>
      <c r="E66" s="204" t="s">
        <v>34</v>
      </c>
      <c r="F66" s="40">
        <f>G66+H66+I66</f>
        <v>5291.3</v>
      </c>
      <c r="G66" s="56">
        <f>1774.4-31.9</f>
        <v>1742.5</v>
      </c>
      <c r="H66" s="40">
        <v>1774.4</v>
      </c>
      <c r="I66" s="40">
        <v>1774.4</v>
      </c>
      <c r="J66" s="13"/>
      <c r="K66" s="13"/>
      <c r="L66" s="91"/>
    </row>
    <row r="67" spans="2:13" ht="18.5" thickBot="1" x14ac:dyDescent="0.45">
      <c r="B67" s="206" t="s">
        <v>52</v>
      </c>
      <c r="C67" s="185"/>
      <c r="D67" s="172"/>
      <c r="E67" s="172"/>
      <c r="F67" s="40">
        <f>SUM(F66)</f>
        <v>5291.3</v>
      </c>
      <c r="G67" s="56">
        <f>SUM(G66)</f>
        <v>1742.5</v>
      </c>
      <c r="H67" s="40">
        <f t="shared" ref="H67:I67" si="6">H66</f>
        <v>1774.4</v>
      </c>
      <c r="I67" s="40">
        <f t="shared" si="6"/>
        <v>1774.4</v>
      </c>
      <c r="J67" s="93"/>
      <c r="K67" s="93"/>
      <c r="L67" s="94"/>
      <c r="M67" s="60"/>
    </row>
    <row r="68" spans="2:13" ht="35.5" thickBot="1" x14ac:dyDescent="0.45">
      <c r="B68" s="167" t="s">
        <v>111</v>
      </c>
      <c r="C68" s="168"/>
      <c r="D68" s="11"/>
      <c r="E68" s="44" t="s">
        <v>46</v>
      </c>
      <c r="F68" s="42">
        <f>F63+F67</f>
        <v>393992.1</v>
      </c>
      <c r="G68" s="42">
        <f>G63+G67</f>
        <v>135847</v>
      </c>
      <c r="H68" s="42">
        <f>H63+H67</f>
        <v>128036</v>
      </c>
      <c r="I68" s="140">
        <f t="shared" ref="I68" si="7">I63+I67</f>
        <v>130109.09999999999</v>
      </c>
      <c r="J68" s="11"/>
      <c r="K68" s="11"/>
      <c r="L68" s="92"/>
    </row>
    <row r="69" spans="2:13" ht="17.5" x14ac:dyDescent="0.3">
      <c r="B69" s="198" t="s">
        <v>54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200"/>
    </row>
    <row r="70" spans="2:13" ht="17.5" x14ac:dyDescent="0.3">
      <c r="B70" s="201" t="s">
        <v>80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3"/>
    </row>
    <row r="71" spans="2:13" ht="17.5" x14ac:dyDescent="0.3">
      <c r="B71" s="164" t="s">
        <v>101</v>
      </c>
      <c r="C71" s="165"/>
      <c r="D71" s="165"/>
      <c r="E71" s="165"/>
      <c r="F71" s="165"/>
      <c r="G71" s="165"/>
      <c r="H71" s="165"/>
      <c r="I71" s="165"/>
      <c r="J71" s="185"/>
      <c r="K71" s="165"/>
      <c r="L71" s="166"/>
    </row>
    <row r="72" spans="2:13" ht="54" x14ac:dyDescent="0.4">
      <c r="B72" s="10" t="s">
        <v>55</v>
      </c>
      <c r="C72" s="52" t="s">
        <v>56</v>
      </c>
      <c r="D72" s="52" t="s">
        <v>33</v>
      </c>
      <c r="E72" s="52" t="s">
        <v>33</v>
      </c>
      <c r="F72" s="6"/>
      <c r="G72" s="9"/>
      <c r="H72" s="9"/>
      <c r="I72" s="12"/>
      <c r="J72" s="7">
        <v>79</v>
      </c>
      <c r="K72" s="7">
        <v>80</v>
      </c>
      <c r="L72" s="85">
        <v>80</v>
      </c>
    </row>
    <row r="73" spans="2:13" ht="18" x14ac:dyDescent="0.3">
      <c r="B73" s="10" t="s">
        <v>57</v>
      </c>
      <c r="C73" s="129" t="s">
        <v>114</v>
      </c>
      <c r="D73" s="172"/>
      <c r="E73" s="114" t="s">
        <v>37</v>
      </c>
      <c r="F73" s="40">
        <f>G73+H73+I73</f>
        <v>29098.400000000001</v>
      </c>
      <c r="G73" s="56">
        <f>9714.7-0.7-45</f>
        <v>9669</v>
      </c>
      <c r="H73" s="56">
        <v>9714.7000000000007</v>
      </c>
      <c r="I73" s="56">
        <v>9714.7000000000007</v>
      </c>
      <c r="J73" s="7"/>
      <c r="K73" s="7"/>
      <c r="L73" s="85"/>
    </row>
    <row r="74" spans="2:13" ht="36" x14ac:dyDescent="0.4">
      <c r="B74" s="123" t="s">
        <v>170</v>
      </c>
      <c r="C74" s="118" t="s">
        <v>161</v>
      </c>
      <c r="D74" s="173"/>
      <c r="E74" s="117" t="s">
        <v>43</v>
      </c>
      <c r="F74" s="40">
        <f>G74</f>
        <v>0.7</v>
      </c>
      <c r="G74" s="56">
        <v>0.7</v>
      </c>
      <c r="H74" s="40"/>
      <c r="I74" s="40"/>
      <c r="J74" s="93"/>
      <c r="K74" s="93"/>
      <c r="L74" s="91"/>
    </row>
    <row r="75" spans="2:13" ht="18.5" thickBot="1" x14ac:dyDescent="0.45">
      <c r="B75" s="30" t="s">
        <v>171</v>
      </c>
      <c r="C75" s="118" t="s">
        <v>160</v>
      </c>
      <c r="D75" s="161"/>
      <c r="E75" s="117" t="s">
        <v>110</v>
      </c>
      <c r="F75" s="38">
        <f>G75+H75+I75</f>
        <v>66.599999999999994</v>
      </c>
      <c r="G75" s="38">
        <v>66.599999999999994</v>
      </c>
      <c r="H75" s="38"/>
      <c r="I75" s="38"/>
      <c r="J75" s="13"/>
      <c r="K75" s="13"/>
      <c r="L75" s="91"/>
    </row>
    <row r="76" spans="2:13" ht="18.5" thickBot="1" x14ac:dyDescent="0.45">
      <c r="B76" s="167" t="s">
        <v>58</v>
      </c>
      <c r="C76" s="168"/>
      <c r="D76" s="19"/>
      <c r="E76" s="39" t="s">
        <v>157</v>
      </c>
      <c r="F76" s="42">
        <f>SUM(F73:F75)</f>
        <v>29165.7</v>
      </c>
      <c r="G76" s="42">
        <f t="shared" ref="G76:I76" si="8">SUM(G73:G75)</f>
        <v>9736.3000000000011</v>
      </c>
      <c r="H76" s="42">
        <f t="shared" si="8"/>
        <v>9714.7000000000007</v>
      </c>
      <c r="I76" s="140">
        <f t="shared" si="8"/>
        <v>9714.7000000000007</v>
      </c>
      <c r="J76" s="11"/>
      <c r="K76" s="11"/>
      <c r="L76" s="92"/>
    </row>
    <row r="77" spans="2:13" ht="17.5" x14ac:dyDescent="0.35">
      <c r="B77" s="175" t="s">
        <v>59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7"/>
    </row>
    <row r="78" spans="2:13" s="2" customFormat="1" ht="17.5" x14ac:dyDescent="0.35">
      <c r="B78" s="208" t="s">
        <v>81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10"/>
    </row>
    <row r="79" spans="2:13" s="2" customFormat="1" ht="17.5" x14ac:dyDescent="0.35">
      <c r="B79" s="211" t="s">
        <v>60</v>
      </c>
      <c r="C79" s="212"/>
      <c r="D79" s="212"/>
      <c r="E79" s="212"/>
      <c r="F79" s="212"/>
      <c r="G79" s="212"/>
      <c r="H79" s="212"/>
      <c r="I79" s="212"/>
      <c r="J79" s="213"/>
      <c r="K79" s="212"/>
      <c r="L79" s="214"/>
    </row>
    <row r="80" spans="2:13" s="2" customFormat="1" ht="36" x14ac:dyDescent="0.4">
      <c r="B80" s="10" t="s">
        <v>61</v>
      </c>
      <c r="C80" s="52" t="s">
        <v>88</v>
      </c>
      <c r="D80" s="52" t="s">
        <v>33</v>
      </c>
      <c r="E80" s="52" t="s">
        <v>33</v>
      </c>
      <c r="F80" s="6"/>
      <c r="G80" s="9"/>
      <c r="H80" s="9"/>
      <c r="I80" s="12"/>
      <c r="J80" s="7">
        <v>620</v>
      </c>
      <c r="K80" s="7">
        <v>625</v>
      </c>
      <c r="L80" s="85">
        <v>625</v>
      </c>
    </row>
    <row r="81" spans="1:20" s="2" customFormat="1" ht="36" x14ac:dyDescent="0.3">
      <c r="B81" s="52" t="s">
        <v>62</v>
      </c>
      <c r="C81" s="52" t="s">
        <v>145</v>
      </c>
      <c r="D81" s="52" t="s">
        <v>33</v>
      </c>
      <c r="E81" s="52" t="s">
        <v>33</v>
      </c>
      <c r="F81" s="14"/>
      <c r="G81" s="14"/>
      <c r="H81" s="14"/>
      <c r="I81" s="14"/>
      <c r="J81" s="7">
        <v>2075</v>
      </c>
      <c r="K81" s="7">
        <v>2100</v>
      </c>
      <c r="L81" s="7">
        <v>2100</v>
      </c>
    </row>
    <row r="82" spans="1:20" s="2" customFormat="1" ht="18" x14ac:dyDescent="0.4">
      <c r="A82" s="2" t="s">
        <v>96</v>
      </c>
      <c r="B82" s="62" t="s">
        <v>124</v>
      </c>
      <c r="C82" s="63" t="s">
        <v>118</v>
      </c>
      <c r="D82" s="193" t="s">
        <v>63</v>
      </c>
      <c r="E82" s="63" t="s">
        <v>37</v>
      </c>
      <c r="F82" s="56">
        <f>G82+H82+I82</f>
        <v>54.8</v>
      </c>
      <c r="G82" s="56">
        <v>54.8</v>
      </c>
      <c r="H82" s="56"/>
      <c r="I82" s="56"/>
      <c r="J82" s="93"/>
      <c r="K82" s="93"/>
      <c r="L82" s="94"/>
    </row>
    <row r="83" spans="1:20" s="2" customFormat="1" ht="36.5" thickBot="1" x14ac:dyDescent="0.45">
      <c r="B83" s="63" t="s">
        <v>125</v>
      </c>
      <c r="C83" s="63" t="s">
        <v>123</v>
      </c>
      <c r="D83" s="194"/>
      <c r="E83" s="107" t="s">
        <v>34</v>
      </c>
      <c r="F83" s="56">
        <f>G83+H83+I83</f>
        <v>1026.5999999999999</v>
      </c>
      <c r="G83" s="56">
        <v>1026.5999999999999</v>
      </c>
      <c r="H83" s="56">
        <v>0</v>
      </c>
      <c r="I83" s="56">
        <v>0</v>
      </c>
      <c r="J83" s="93"/>
      <c r="K83" s="93"/>
      <c r="L83" s="93"/>
      <c r="M83" s="61"/>
    </row>
    <row r="84" spans="1:20" s="2" customFormat="1" ht="18.5" thickBot="1" x14ac:dyDescent="0.45">
      <c r="B84" s="180" t="s">
        <v>64</v>
      </c>
      <c r="C84" s="181"/>
      <c r="D84" s="64"/>
      <c r="E84" s="65"/>
      <c r="F84" s="58">
        <f>G84+H84+I84</f>
        <v>1081.3999999999999</v>
      </c>
      <c r="G84" s="58">
        <f>SUM(G82:G83)</f>
        <v>1081.3999999999999</v>
      </c>
      <c r="H84" s="58">
        <f t="shared" ref="H84:I84" si="9">H82</f>
        <v>0</v>
      </c>
      <c r="I84" s="131">
        <f t="shared" si="9"/>
        <v>0</v>
      </c>
      <c r="J84" s="11"/>
      <c r="K84" s="11"/>
      <c r="L84" s="92"/>
    </row>
    <row r="85" spans="1:20" s="2" customFormat="1" ht="18.5" thickBot="1" x14ac:dyDescent="0.45">
      <c r="B85" s="186" t="s">
        <v>130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8"/>
      <c r="M85" s="24"/>
      <c r="N85" s="24"/>
      <c r="O85" s="25"/>
      <c r="P85" s="26"/>
      <c r="Q85" s="24"/>
      <c r="R85" s="24"/>
      <c r="S85" s="24"/>
      <c r="T85" s="25"/>
    </row>
    <row r="86" spans="1:20" s="2" customFormat="1" ht="36" x14ac:dyDescent="0.3">
      <c r="B86" s="124" t="s">
        <v>126</v>
      </c>
      <c r="C86" s="125" t="s">
        <v>127</v>
      </c>
      <c r="D86" s="196" t="s">
        <v>53</v>
      </c>
      <c r="E86" s="126" t="s">
        <v>34</v>
      </c>
      <c r="F86" s="127">
        <f>G86+H86+I86</f>
        <v>0</v>
      </c>
      <c r="G86" s="127">
        <v>0</v>
      </c>
      <c r="H86" s="127">
        <v>0</v>
      </c>
      <c r="I86" s="127">
        <v>0</v>
      </c>
      <c r="J86" s="128"/>
      <c r="K86" s="128"/>
      <c r="L86" s="119"/>
      <c r="M86" s="24"/>
      <c r="N86" s="24"/>
      <c r="O86" s="27"/>
      <c r="P86" s="27"/>
      <c r="Q86" s="24"/>
      <c r="R86" s="24"/>
      <c r="S86" s="24"/>
      <c r="T86" s="27"/>
    </row>
    <row r="87" spans="1:20" s="2" customFormat="1" ht="36" x14ac:dyDescent="0.3">
      <c r="B87" s="66" t="s">
        <v>128</v>
      </c>
      <c r="C87" s="116" t="s">
        <v>129</v>
      </c>
      <c r="D87" s="197"/>
      <c r="E87" s="67" t="s">
        <v>37</v>
      </c>
      <c r="F87" s="56">
        <f>G87+H87+I87</f>
        <v>0</v>
      </c>
      <c r="G87" s="56">
        <v>0</v>
      </c>
      <c r="H87" s="56">
        <v>0</v>
      </c>
      <c r="I87" s="56">
        <v>0</v>
      </c>
      <c r="J87" s="95"/>
      <c r="K87" s="95"/>
      <c r="L87" s="96"/>
      <c r="M87" s="195"/>
      <c r="N87" s="24"/>
      <c r="O87" s="28"/>
      <c r="P87" s="28"/>
      <c r="Q87" s="24"/>
      <c r="R87" s="195"/>
      <c r="S87" s="24"/>
      <c r="T87" s="28"/>
    </row>
    <row r="88" spans="1:20" s="2" customFormat="1" ht="18.5" thickBot="1" x14ac:dyDescent="0.35">
      <c r="B88" s="189" t="s">
        <v>131</v>
      </c>
      <c r="C88" s="190"/>
      <c r="D88" s="115"/>
      <c r="E88" s="67"/>
      <c r="F88" s="56">
        <f t="shared" ref="F88" si="10">G88+H88+I88</f>
        <v>0</v>
      </c>
      <c r="G88" s="56">
        <f>SUM(G86:G87)</f>
        <v>0</v>
      </c>
      <c r="H88" s="56">
        <f t="shared" ref="H88:I88" si="11">SUM(H86:H87)</f>
        <v>0</v>
      </c>
      <c r="I88" s="56">
        <f t="shared" si="11"/>
        <v>0</v>
      </c>
      <c r="J88" s="95"/>
      <c r="K88" s="97"/>
      <c r="L88" s="96"/>
      <c r="M88" s="195"/>
      <c r="N88" s="24"/>
      <c r="O88" s="28"/>
      <c r="P88" s="29"/>
      <c r="Q88" s="24"/>
      <c r="R88" s="195"/>
      <c r="S88" s="24"/>
      <c r="T88" s="28"/>
    </row>
    <row r="89" spans="1:20" s="2" customFormat="1" ht="36.5" thickBot="1" x14ac:dyDescent="0.45">
      <c r="B89" s="191" t="s">
        <v>122</v>
      </c>
      <c r="C89" s="192"/>
      <c r="D89" s="78"/>
      <c r="E89" s="141" t="s">
        <v>132</v>
      </c>
      <c r="F89" s="58">
        <f>F84+F88</f>
        <v>1081.3999999999999</v>
      </c>
      <c r="G89" s="58">
        <f>G84+G88</f>
        <v>1081.3999999999999</v>
      </c>
      <c r="H89" s="58">
        <f t="shared" ref="H89:I89" si="12">H84+H88</f>
        <v>0</v>
      </c>
      <c r="I89" s="131">
        <f t="shared" si="12"/>
        <v>0</v>
      </c>
      <c r="J89" s="142"/>
      <c r="K89" s="143"/>
      <c r="L89" s="144"/>
      <c r="M89" s="24"/>
      <c r="N89" s="24"/>
      <c r="O89" s="25"/>
      <c r="P89" s="26"/>
      <c r="Q89" s="24"/>
      <c r="R89" s="24"/>
      <c r="S89" s="24"/>
      <c r="T89" s="25"/>
    </row>
    <row r="90" spans="1:20" ht="17.5" x14ac:dyDescent="0.3">
      <c r="B90" s="182" t="s">
        <v>150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4"/>
    </row>
    <row r="91" spans="1:20" ht="17.5" x14ac:dyDescent="0.3">
      <c r="B91" s="150" t="s">
        <v>152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3"/>
    </row>
    <row r="92" spans="1:20" ht="72" x14ac:dyDescent="0.3">
      <c r="B92" s="50" t="s">
        <v>141</v>
      </c>
      <c r="C92" s="52" t="s">
        <v>84</v>
      </c>
      <c r="D92" s="20" t="s">
        <v>83</v>
      </c>
      <c r="E92" s="20" t="s">
        <v>83</v>
      </c>
      <c r="F92" s="51"/>
      <c r="G92" s="51"/>
      <c r="H92" s="51"/>
      <c r="I92" s="51"/>
      <c r="J92" s="100">
        <v>86</v>
      </c>
      <c r="K92" s="100">
        <v>86</v>
      </c>
      <c r="L92" s="101">
        <v>86</v>
      </c>
    </row>
    <row r="93" spans="1:20" ht="18.5" x14ac:dyDescent="0.3">
      <c r="B93" s="50" t="s">
        <v>142</v>
      </c>
      <c r="C93" s="52" t="s">
        <v>85</v>
      </c>
      <c r="D93" s="20" t="s">
        <v>83</v>
      </c>
      <c r="E93" s="20" t="s">
        <v>83</v>
      </c>
      <c r="F93" s="51"/>
      <c r="G93" s="51"/>
      <c r="H93" s="51"/>
      <c r="I93" s="51"/>
      <c r="J93" s="100">
        <v>93</v>
      </c>
      <c r="K93" s="100">
        <v>93</v>
      </c>
      <c r="L93" s="101">
        <v>93</v>
      </c>
    </row>
    <row r="94" spans="1:20" ht="90" x14ac:dyDescent="0.3">
      <c r="B94" s="50" t="s">
        <v>143</v>
      </c>
      <c r="C94" s="52" t="s">
        <v>86</v>
      </c>
      <c r="D94" s="20" t="s">
        <v>83</v>
      </c>
      <c r="E94" s="20" t="s">
        <v>83</v>
      </c>
      <c r="F94" s="51"/>
      <c r="G94" s="51"/>
      <c r="H94" s="51"/>
      <c r="I94" s="51"/>
      <c r="J94" s="100">
        <v>100</v>
      </c>
      <c r="K94" s="100">
        <v>100</v>
      </c>
      <c r="L94" s="101">
        <v>100</v>
      </c>
    </row>
    <row r="95" spans="1:20" ht="53" thickBot="1" x14ac:dyDescent="0.45">
      <c r="A95" s="1" t="s">
        <v>133</v>
      </c>
      <c r="B95" s="31" t="s">
        <v>144</v>
      </c>
      <c r="C95" s="48" t="s">
        <v>102</v>
      </c>
      <c r="D95" s="21" t="s">
        <v>65</v>
      </c>
      <c r="E95" s="49" t="s">
        <v>37</v>
      </c>
      <c r="F95" s="56">
        <f>G95+H95+I95</f>
        <v>9577.5999999999985</v>
      </c>
      <c r="G95" s="56">
        <v>3042.7</v>
      </c>
      <c r="H95" s="40">
        <v>3122.7</v>
      </c>
      <c r="I95" s="40">
        <v>3412.2</v>
      </c>
      <c r="J95" s="93"/>
      <c r="K95" s="93"/>
      <c r="L95" s="94"/>
    </row>
    <row r="96" spans="1:20" ht="18.5" thickBot="1" x14ac:dyDescent="0.45">
      <c r="B96" s="167" t="s">
        <v>66</v>
      </c>
      <c r="C96" s="168"/>
      <c r="D96" s="22"/>
      <c r="E96" s="39" t="s">
        <v>37</v>
      </c>
      <c r="F96" s="58">
        <f>G96+H96+I96</f>
        <v>9577.5999999999985</v>
      </c>
      <c r="G96" s="69">
        <f>G95</f>
        <v>3042.7</v>
      </c>
      <c r="H96" s="46">
        <f>H95</f>
        <v>3122.7</v>
      </c>
      <c r="I96" s="145">
        <f t="shared" ref="I96" si="13">I95</f>
        <v>3412.2</v>
      </c>
      <c r="J96" s="11"/>
      <c r="K96" s="11"/>
      <c r="L96" s="92"/>
    </row>
    <row r="97" spans="2:12" ht="18.5" thickBot="1" x14ac:dyDescent="0.45">
      <c r="B97" s="178" t="s">
        <v>117</v>
      </c>
      <c r="C97" s="179"/>
      <c r="D97" s="23"/>
      <c r="E97" s="45"/>
      <c r="F97" s="131">
        <f>G97+H97+I97</f>
        <v>856020.9</v>
      </c>
      <c r="G97" s="58">
        <f>G96+G89+G76+G68+G47+G33</f>
        <v>298118.69999999995</v>
      </c>
      <c r="H97" s="58">
        <f>H33+H47+H68+H76+H89+H96</f>
        <v>277150.80000000005</v>
      </c>
      <c r="I97" s="131">
        <f>I33+I47+I68+I76+I89+I96</f>
        <v>280751.40000000002</v>
      </c>
      <c r="J97" s="11"/>
      <c r="K97" s="23"/>
      <c r="L97" s="99"/>
    </row>
    <row r="98" spans="2:12" ht="18" x14ac:dyDescent="0.4">
      <c r="B98" s="4"/>
      <c r="C98" s="4"/>
      <c r="D98" s="4"/>
      <c r="E98" s="4"/>
      <c r="F98" s="47"/>
      <c r="G98" s="59"/>
      <c r="H98" s="59"/>
      <c r="I98" s="59"/>
      <c r="J98" s="4"/>
      <c r="K98" s="4"/>
      <c r="L98" s="4"/>
    </row>
    <row r="99" spans="2:12" ht="18" x14ac:dyDescent="0.4">
      <c r="B99" s="4"/>
      <c r="C99" s="4"/>
      <c r="D99" s="4"/>
      <c r="E99" s="4"/>
      <c r="F99" s="47"/>
      <c r="G99" s="47"/>
      <c r="H99" s="47"/>
      <c r="I99" s="47"/>
      <c r="J99" s="4"/>
      <c r="K99" s="4"/>
      <c r="L99" s="4"/>
    </row>
    <row r="100" spans="2:12" ht="18" x14ac:dyDescent="0.4">
      <c r="B100" s="4"/>
      <c r="C100" s="4"/>
      <c r="D100" s="4"/>
      <c r="E100" s="4"/>
      <c r="F100" s="47"/>
      <c r="G100" s="47"/>
      <c r="H100" s="47"/>
      <c r="I100" s="47"/>
      <c r="J100" s="4"/>
      <c r="K100" s="4"/>
      <c r="L100" s="4"/>
    </row>
    <row r="101" spans="2:12" ht="18" x14ac:dyDescent="0.4">
      <c r="B101" s="4"/>
      <c r="C101" s="4"/>
      <c r="D101" s="4" t="s">
        <v>92</v>
      </c>
      <c r="E101" s="4"/>
      <c r="F101" s="38">
        <f>SUM(G101:I101)</f>
        <v>283967.2</v>
      </c>
      <c r="G101" s="38">
        <f>G25+G41+G59+G73+G82+G95+G87+G43+G74+G61+G45</f>
        <v>94987.900000000009</v>
      </c>
      <c r="H101" s="38">
        <f>H25+H41+H59+H73+H82+H95+H87+H43</f>
        <v>95911.299999999988</v>
      </c>
      <c r="I101" s="38">
        <f>I25+I41+I59+I73+I82+I95+I87+I43</f>
        <v>93068</v>
      </c>
      <c r="J101" s="4"/>
      <c r="K101" s="4"/>
      <c r="L101" s="4"/>
    </row>
    <row r="102" spans="2:12" ht="18" x14ac:dyDescent="0.4">
      <c r="B102" s="4"/>
      <c r="C102" s="4"/>
      <c r="D102" s="4"/>
      <c r="E102" s="4"/>
      <c r="F102" s="38"/>
      <c r="G102" s="38"/>
      <c r="H102" s="38"/>
      <c r="I102" s="38"/>
      <c r="J102" s="4"/>
      <c r="K102" s="4"/>
      <c r="L102" s="4"/>
    </row>
    <row r="103" spans="2:12" ht="18" x14ac:dyDescent="0.4">
      <c r="B103" s="4"/>
      <c r="C103" s="4"/>
      <c r="D103" s="4" t="s">
        <v>93</v>
      </c>
      <c r="E103" s="4"/>
      <c r="F103" s="38">
        <f>SUM(G103:I103)</f>
        <v>572053.70000000007</v>
      </c>
      <c r="G103" s="38">
        <f>G15+G16+G17+G18+G26+G27+G44+G31+G42+G60+G66+G86+G83+G75+G62+G46</f>
        <v>203130.80000000002</v>
      </c>
      <c r="H103" s="38">
        <f t="shared" ref="H103:I103" si="14">H15+H16+H17+H18+H26+H27+H44+H31+H42+H60+H66+H86+H83</f>
        <v>181239.5</v>
      </c>
      <c r="I103" s="38">
        <f t="shared" si="14"/>
        <v>187683.4</v>
      </c>
      <c r="J103" s="4"/>
      <c r="K103" s="4"/>
      <c r="L103" s="4"/>
    </row>
    <row r="104" spans="2:12" x14ac:dyDescent="0.3">
      <c r="F104" s="106"/>
      <c r="G104" s="106"/>
      <c r="H104" s="106"/>
      <c r="I104" s="106"/>
    </row>
    <row r="107" spans="2:12" x14ac:dyDescent="0.3">
      <c r="G107" s="61"/>
    </row>
  </sheetData>
  <mergeCells count="51">
    <mergeCell ref="D59:D62"/>
    <mergeCell ref="D73:D75"/>
    <mergeCell ref="I2:L2"/>
    <mergeCell ref="B96:C96"/>
    <mergeCell ref="B76:C76"/>
    <mergeCell ref="B77:L77"/>
    <mergeCell ref="B78:L78"/>
    <mergeCell ref="B79:L79"/>
    <mergeCell ref="B50:L51"/>
    <mergeCell ref="B19:C19"/>
    <mergeCell ref="B20:L20"/>
    <mergeCell ref="B28:C28"/>
    <mergeCell ref="B29:L29"/>
    <mergeCell ref="B32:C32"/>
    <mergeCell ref="B34:L34"/>
    <mergeCell ref="B47:C47"/>
    <mergeCell ref="E66:E67"/>
    <mergeCell ref="B68:C68"/>
    <mergeCell ref="B63:C63"/>
    <mergeCell ref="B64:L64"/>
    <mergeCell ref="B67:C67"/>
    <mergeCell ref="D66:D67"/>
    <mergeCell ref="M87:M88"/>
    <mergeCell ref="R87:R88"/>
    <mergeCell ref="D86:D87"/>
    <mergeCell ref="B69:L69"/>
    <mergeCell ref="B70:L70"/>
    <mergeCell ref="B97:C97"/>
    <mergeCell ref="B84:C84"/>
    <mergeCell ref="B90:L90"/>
    <mergeCell ref="B91:L91"/>
    <mergeCell ref="B71:L71"/>
    <mergeCell ref="B85:L85"/>
    <mergeCell ref="B88:C88"/>
    <mergeCell ref="B89:C89"/>
    <mergeCell ref="D82:D83"/>
    <mergeCell ref="B35:L35"/>
    <mergeCell ref="B33:C33"/>
    <mergeCell ref="B36:L36"/>
    <mergeCell ref="B49:L49"/>
    <mergeCell ref="D41:D46"/>
    <mergeCell ref="B48:L48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25" right="0.25" top="0.75" bottom="0.75" header="0.3" footer="0.3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2019-01-16T06:41:10Z</dcterms:modified>
</cp:coreProperties>
</file>