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440" windowHeight="9075"/>
  </bookViews>
  <sheets>
    <sheet name="План-реал" sheetId="1" r:id="rId1"/>
    <sheet name="Суммы МП" sheetId="4" r:id="rId2"/>
    <sheet name="ПФДОД" sheetId="5" r:id="rId3"/>
  </sheets>
  <definedNames>
    <definedName name="_xlnm.Print_Area" localSheetId="0">'План-реал'!$B$1:$L$112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9" i="1" l="1"/>
  <c r="M59" i="1"/>
  <c r="N42" i="1"/>
  <c r="M42" i="1"/>
  <c r="I23" i="1" l="1"/>
  <c r="H23" i="1"/>
  <c r="G23" i="1"/>
  <c r="F22" i="1"/>
  <c r="F23" i="1" s="1"/>
  <c r="C74" i="4" l="1"/>
  <c r="D47" i="4"/>
  <c r="D44" i="4"/>
  <c r="C44" i="4"/>
  <c r="D43" i="4"/>
  <c r="C43" i="4"/>
  <c r="E42" i="4"/>
  <c r="O83" i="1"/>
  <c r="N83" i="1"/>
  <c r="D42" i="4" s="1"/>
  <c r="M83" i="1"/>
  <c r="C42" i="4" s="1"/>
  <c r="E27" i="4"/>
  <c r="C27" i="4"/>
  <c r="G118" i="1" l="1"/>
  <c r="E12" i="4" s="1"/>
  <c r="I116" i="1"/>
  <c r="H116" i="1"/>
  <c r="G116" i="1"/>
  <c r="C12" i="4" s="1"/>
  <c r="I120" i="1"/>
  <c r="H120" i="1"/>
  <c r="G120" i="1"/>
  <c r="D12" i="4" s="1"/>
  <c r="I56" i="1" l="1"/>
  <c r="H56" i="1"/>
  <c r="E43" i="4" l="1"/>
  <c r="H118" i="1"/>
  <c r="E44" i="4"/>
  <c r="I118" i="1"/>
  <c r="I82" i="1"/>
  <c r="H82" i="1"/>
  <c r="G82" i="1"/>
  <c r="F81" i="1"/>
  <c r="F80" i="1"/>
  <c r="F82" i="1" l="1"/>
  <c r="G97" i="1"/>
  <c r="H97" i="1"/>
  <c r="I97" i="1"/>
  <c r="I92" i="1" l="1"/>
  <c r="H92" i="1"/>
  <c r="G92" i="1"/>
  <c r="G98" i="1" s="1"/>
  <c r="B57" i="4" s="1"/>
  <c r="D13" i="4" l="1"/>
  <c r="D14" i="4"/>
  <c r="D2" i="4" l="1"/>
  <c r="F64" i="1"/>
  <c r="I65" i="1"/>
  <c r="H65" i="1"/>
  <c r="G65" i="1"/>
  <c r="G59" i="1" l="1"/>
  <c r="G77" i="1"/>
  <c r="G122" i="1" l="1"/>
  <c r="I77" i="1"/>
  <c r="H77" i="1"/>
  <c r="F74" i="1" l="1"/>
  <c r="F120" i="1" s="1"/>
  <c r="F76" i="1"/>
  <c r="F75" i="1"/>
  <c r="F77" i="1" l="1"/>
  <c r="D32" i="4" l="1"/>
  <c r="F58" i="1" l="1"/>
  <c r="G17" i="5" l="1"/>
  <c r="H17" i="5"/>
  <c r="H16" i="5"/>
  <c r="G16" i="5"/>
  <c r="G18" i="5" s="1"/>
  <c r="F18" i="5"/>
  <c r="H18" i="5" l="1"/>
  <c r="I70" i="1"/>
  <c r="H70" i="1"/>
  <c r="G70" i="1"/>
  <c r="G83" i="1" s="1"/>
  <c r="B42" i="4" s="1"/>
  <c r="F69" i="1"/>
  <c r="F68" i="1"/>
  <c r="F70" i="1" l="1"/>
  <c r="E11" i="5" l="1"/>
  <c r="E9" i="5"/>
  <c r="J10" i="5" l="1"/>
  <c r="I10" i="5"/>
  <c r="E10" i="5"/>
  <c r="I9" i="5" s="1"/>
  <c r="J9" i="5"/>
  <c r="C9" i="5"/>
  <c r="F12" i="5"/>
  <c r="J11" i="5" l="1"/>
  <c r="E12" i="5"/>
  <c r="D12" i="5"/>
  <c r="F96" i="1" l="1"/>
  <c r="F97" i="1" s="1"/>
  <c r="F3" i="5"/>
  <c r="D5" i="5"/>
  <c r="D7" i="5" s="1"/>
  <c r="B4" i="5"/>
  <c r="B5" i="5" s="1"/>
  <c r="I98" i="1" l="1"/>
  <c r="B59" i="4" s="1"/>
  <c r="H98" i="1"/>
  <c r="B58" i="4" s="1"/>
  <c r="C58" i="4" s="1"/>
  <c r="E5" i="5"/>
  <c r="G43" i="1" l="1"/>
  <c r="B27" i="4" s="1"/>
  <c r="M23" i="4"/>
  <c r="N23" i="4"/>
  <c r="L19" i="4"/>
  <c r="L23" i="4" s="1"/>
  <c r="L26" i="4" s="1"/>
  <c r="I23" i="4"/>
  <c r="J23" i="4"/>
  <c r="H23" i="4"/>
  <c r="I122" i="1" l="1"/>
  <c r="C13" i="4"/>
  <c r="I59" i="1"/>
  <c r="I83" i="1" s="1"/>
  <c r="B44" i="4" s="1"/>
  <c r="C29" i="4"/>
  <c r="E29" i="4"/>
  <c r="E28" i="4"/>
  <c r="C28" i="4"/>
  <c r="D17" i="4"/>
  <c r="E14" i="4"/>
  <c r="C5" i="4"/>
  <c r="C6" i="4"/>
  <c r="C7" i="4"/>
  <c r="C8" i="4"/>
  <c r="C9" i="4"/>
  <c r="E10" i="4"/>
  <c r="C20" i="4"/>
  <c r="C21" i="4"/>
  <c r="C22" i="4"/>
  <c r="C23" i="4"/>
  <c r="C24" i="4"/>
  <c r="C25" i="4"/>
  <c r="C35" i="4"/>
  <c r="C36" i="4"/>
  <c r="C37" i="4"/>
  <c r="C38" i="4"/>
  <c r="C39" i="4"/>
  <c r="C40" i="4"/>
  <c r="B47" i="4"/>
  <c r="C50" i="4"/>
  <c r="C51" i="4"/>
  <c r="C52" i="4"/>
  <c r="C53" i="4"/>
  <c r="C54" i="4"/>
  <c r="C55" i="4"/>
  <c r="C57" i="4"/>
  <c r="C59" i="4"/>
  <c r="C66" i="4"/>
  <c r="C67" i="4"/>
  <c r="C68" i="4"/>
  <c r="C69" i="4"/>
  <c r="C70" i="4"/>
  <c r="C71" i="4"/>
  <c r="C75" i="4"/>
  <c r="E79" i="4"/>
  <c r="C17" i="4" l="1"/>
  <c r="C14" i="4"/>
  <c r="C63" i="4"/>
  <c r="C79" i="4"/>
  <c r="C47" i="4"/>
  <c r="E47" i="4" s="1"/>
  <c r="C32" i="4"/>
  <c r="E17" i="4"/>
  <c r="C10" i="4"/>
  <c r="C2" i="4" l="1"/>
  <c r="I19" i="1" l="1"/>
  <c r="H19" i="1"/>
  <c r="G19" i="1"/>
  <c r="I31" i="1" l="1"/>
  <c r="H31" i="1"/>
  <c r="G31" i="1"/>
  <c r="F30" i="1" l="1"/>
  <c r="F31" i="1" s="1"/>
  <c r="I104" i="1"/>
  <c r="H104" i="1"/>
  <c r="G104" i="1"/>
  <c r="B73" i="4" s="1"/>
  <c r="D73" i="4" l="1"/>
  <c r="D63" i="4" s="1"/>
  <c r="B63" i="4"/>
  <c r="E63" i="4" s="1"/>
  <c r="F57" i="1"/>
  <c r="F42" i="1" l="1"/>
  <c r="F41" i="1"/>
  <c r="H122" i="1" l="1"/>
  <c r="H59" i="1"/>
  <c r="H83" i="1" s="1"/>
  <c r="B43" i="4" s="1"/>
  <c r="F43" i="4" s="1"/>
  <c r="F56" i="1"/>
  <c r="F44" i="4" l="1"/>
  <c r="E13" i="4"/>
  <c r="E32" i="4"/>
  <c r="E2" i="4" l="1"/>
  <c r="F41" i="4"/>
  <c r="F42" i="4" l="1"/>
  <c r="B32" i="4"/>
  <c r="F32" i="4" s="1"/>
  <c r="G27" i="1" l="1"/>
  <c r="F91" i="1" l="1"/>
  <c r="F92" i="1" s="1"/>
  <c r="F98" i="1" l="1"/>
  <c r="F26" i="4"/>
  <c r="F40" i="1"/>
  <c r="F43" i="1" s="1"/>
  <c r="H43" i="1"/>
  <c r="B28" i="4" s="1"/>
  <c r="H27" i="1"/>
  <c r="I43" i="1"/>
  <c r="B29" i="4" s="1"/>
  <c r="F27" i="4" l="1"/>
  <c r="B17" i="4"/>
  <c r="F17" i="4" s="1"/>
  <c r="F29" i="4"/>
  <c r="F28" i="4"/>
  <c r="F55" i="1"/>
  <c r="F17" i="1"/>
  <c r="F15" i="1"/>
  <c r="F16" i="1"/>
  <c r="F59" i="1" l="1"/>
  <c r="G111" i="1"/>
  <c r="H111" i="1"/>
  <c r="F103" i="1"/>
  <c r="F63" i="1"/>
  <c r="F65" i="1" s="1"/>
  <c r="F26" i="1"/>
  <c r="F18" i="1"/>
  <c r="F118" i="1" s="1"/>
  <c r="F83" i="1" l="1"/>
  <c r="H112" i="1"/>
  <c r="B90" i="4"/>
  <c r="B89" i="4"/>
  <c r="G112" i="1"/>
  <c r="B12" i="4" s="1"/>
  <c r="F19" i="1"/>
  <c r="F104" i="1"/>
  <c r="F110" i="1"/>
  <c r="F116" i="1" s="1"/>
  <c r="F122" i="1" l="1"/>
  <c r="F11" i="4"/>
  <c r="I111" i="1"/>
  <c r="B91" i="4" s="1"/>
  <c r="B79" i="4" s="1"/>
  <c r="I27" i="1"/>
  <c r="I112" i="1" l="1"/>
  <c r="B13" i="4"/>
  <c r="F12" i="4" s="1"/>
  <c r="F111" i="1"/>
  <c r="F27" i="1"/>
  <c r="F112" i="1" s="1"/>
  <c r="B14" i="4" l="1"/>
  <c r="F13" i="4" s="1"/>
  <c r="F14" i="4" l="1"/>
  <c r="B2" i="4"/>
  <c r="F2" i="4" s="1"/>
</calcChain>
</file>

<file path=xl/sharedStrings.xml><?xml version="1.0" encoding="utf-8"?>
<sst xmlns="http://schemas.openxmlformats.org/spreadsheetml/2006/main" count="396" uniqueCount="239">
  <si>
    <t>№ п/п</t>
  </si>
  <si>
    <t>Наименование</t>
  </si>
  <si>
    <t>Исполнитель мероприятия</t>
  </si>
  <si>
    <t>всего</t>
  </si>
  <si>
    <t>Основное мероприятие 1 муниципальной программы: Развитие эффективных форм работы с семьями</t>
  </si>
  <si>
    <t>1.1.</t>
  </si>
  <si>
    <t>Комитет по образованию                       г. Десногорска</t>
  </si>
  <si>
    <t>1.2.</t>
  </si>
  <si>
    <t>1.3.</t>
  </si>
  <si>
    <t>1.4.</t>
  </si>
  <si>
    <t>Количество приемных родителей, получающих вознаграждение (чел)</t>
  </si>
  <si>
    <t>1.5.</t>
  </si>
  <si>
    <t>1.6.</t>
  </si>
  <si>
    <t>1.7.</t>
  </si>
  <si>
    <t>1.8.</t>
  </si>
  <si>
    <t>Количество опекунов, получающих выплату на содержание детей-сирот(чел)</t>
  </si>
  <si>
    <t>Доля родителей (законных представителей), получающих компенсацию платы, взимаемой с родителей (законных представителей), за присмотр и уход за детьми в образовательных организациях, реализующих образовательные программы дошкольного образования, (%)</t>
  </si>
  <si>
    <t xml:space="preserve">Итого по основному мероприятию 1 муниципальной программы </t>
  </si>
  <si>
    <t>1.11.</t>
  </si>
  <si>
    <t>1.12.</t>
  </si>
  <si>
    <t>Наличие системы информирования населения о реализации мероприятий в сфере опеки и попечительства (да/нет)</t>
  </si>
  <si>
    <t>Итого по основному мероприятию 3 муниципальной программы</t>
  </si>
  <si>
    <t>х</t>
  </si>
  <si>
    <t>Областной бюджет</t>
  </si>
  <si>
    <t>Цель1 подпрограммы 1: Повышение доступности и качества дошкольного образования в муниципальном образовании «город Десногорск» Смоленской области</t>
  </si>
  <si>
    <t>Местный бюджет</t>
  </si>
  <si>
    <t>2.1.</t>
  </si>
  <si>
    <t>2.2.</t>
  </si>
  <si>
    <t>2.3.</t>
  </si>
  <si>
    <t>2.4.</t>
  </si>
  <si>
    <t>2.5.</t>
  </si>
  <si>
    <t xml:space="preserve">Местный бюджет </t>
  </si>
  <si>
    <t>Итого по подпрограмме 1</t>
  </si>
  <si>
    <t>Областной и местный бюджет</t>
  </si>
  <si>
    <t>3. Подпрограмма 2 муниципальной программы : «Развитие общего образования»</t>
  </si>
  <si>
    <t>3.1.</t>
  </si>
  <si>
    <t>Удельный вес учащихся  общеобразовательных организаций, обучающихся в профильных классах на третьей ступени образования от общей численности учащихся третьей ступени образования (%)</t>
  </si>
  <si>
    <t>Итого по основному мероприятию 1 подпрограммы 2</t>
  </si>
  <si>
    <t>Комитет по образованию
г.Десногорска
Муниципальные бюджетные
образовательные учреждения</t>
  </si>
  <si>
    <t>Итого по основному мероприятию 2 подпрограммы 2</t>
  </si>
  <si>
    <t>Комитет по образованию
г.Десногорска
Муниципальные бюджетные
образовательные учреждения</t>
  </si>
  <si>
    <t>4.1.</t>
  </si>
  <si>
    <t>Удельный вес детей в возрасте от 5 до 18 лет, охваченных программами дополнительного образования от общего числа детей в возрасте от 5 до 18 лет (%)</t>
  </si>
  <si>
    <t>4.2.</t>
  </si>
  <si>
    <t>Итого по  подпрограмме 3</t>
  </si>
  <si>
    <t xml:space="preserve">5. Подпрограмма 4  муниципальной программы: «Организация отдыха и  оздоровления детей и подростков» </t>
  </si>
  <si>
    <t>Основное мероприятие 1 цели 1 подпрограммы 4: Обеспечение содержания детей и подростков в лагерях с дневным пребыванием</t>
  </si>
  <si>
    <t>5.1.</t>
  </si>
  <si>
    <t>5.2.</t>
  </si>
  <si>
    <t xml:space="preserve">Комитет по образованию  
г.Десногорска
</t>
  </si>
  <si>
    <t>Всего по обеспечивающей подпрограмме</t>
  </si>
  <si>
    <t>Комитет по образованию                                  г. Десногорска</t>
  </si>
  <si>
    <t>3.2</t>
  </si>
  <si>
    <t>3.3</t>
  </si>
  <si>
    <t>Численность детей-сирот, переданных на воспитание в приемную семью(чел)</t>
  </si>
  <si>
    <t>Основное мероприятие 1  цели 1  подпрограммы1: обеспечение государственных гарантий доступности  дошкольного образования</t>
  </si>
  <si>
    <t>Удельный вес учащихся  общеобразовательных организаций, которым предоставлена возможность обучаться в соответствии с современными требованиями, в общей численности учащихся (%)</t>
  </si>
  <si>
    <t>Удельный вес учащихся   общеобразовательных организаций, обучающихся в соответствии с федеральными государственными образовательными стандартами от общей численности учащихся общеобразовательных организаций (%)</t>
  </si>
  <si>
    <t xml:space="preserve">Цель 1 подпрограммы 3: повышение качества и доступности дополнительного образования детей </t>
  </si>
  <si>
    <t>Цель 1 подпрограммы 4: повышение качества и доступности организованного отдыха и оздоровления детей и подростков в каникулярный период,  развитие наиболее экономичных и эффективных форм отдыха и оздоровления детей и подростков</t>
  </si>
  <si>
    <t>да</t>
  </si>
  <si>
    <t>×</t>
  </si>
  <si>
    <t>Удельный вес числа инструктивно-методических ресурсов, разработанных в рамках программы, к которым предоставлен доступ в сети Интернет, в общем числе инструктивно-методических ресурсов, разработанных в рамках Программы</t>
  </si>
  <si>
    <t>Количество проведенных городских мероприятий</t>
  </si>
  <si>
    <t xml:space="preserve">Численность  детей в возрасте от 7 до 18 лет, охваченных отдыхом и оздоровлением в лагерях с дневным пребыванием </t>
  </si>
  <si>
    <t>3.7.</t>
  </si>
  <si>
    <t>местный бюджет</t>
  </si>
  <si>
    <t>областной бюджет</t>
  </si>
  <si>
    <t xml:space="preserve">Планируемое значение показателя реализации муниципальной программы на очередной финансовый год и плановый период 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</si>
  <si>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</si>
  <si>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Основное мероприятие 1 Цель 1 подпрограммы 2:  Обеспечение общедоступного бесплатного начального общего образования, основного общего, среднего общего образования.</t>
  </si>
  <si>
    <t>Обеспечение государственных гарантий реализации прав на получение общедоступного бесплатного начального общего образования, основного общего, среднего общего образования.</t>
  </si>
  <si>
    <t>Выплата вознаграждения за выполнение функций классного руководителя</t>
  </si>
  <si>
    <t>Основное мероприятие 1 цели 1 подпрограммы 3:  обеспечение предоставления  дополнительного образования детей</t>
  </si>
  <si>
    <t>Выплата денежных средств на содержание ребенка, переданного на воспитание  в приемную семью</t>
  </si>
  <si>
    <t>Выплата вознаграждения, причитающегося  приемным родителям</t>
  </si>
  <si>
    <t>Компенсация платы, взимаемой с родителей (законных представителей), за присмотр и уход за детьми в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</si>
  <si>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Расходы на организацию и осуществление деятельности по опеке и попечительству</t>
  </si>
  <si>
    <t xml:space="preserve">Областной бюджет </t>
  </si>
  <si>
    <t>Итого по подпрограмме 2</t>
  </si>
  <si>
    <t>Расходы на обеспечение деятельности муниципальных учреждений</t>
  </si>
  <si>
    <t xml:space="preserve">Всего </t>
  </si>
  <si>
    <t xml:space="preserve">Цель 1 подпрограммы 2: Повышение доступности и качества общего образования в соответствии с  запросами  населения </t>
  </si>
  <si>
    <t>Областной  бюджет</t>
  </si>
  <si>
    <t>Итого по подпрограмме 4</t>
  </si>
  <si>
    <t>+</t>
  </si>
  <si>
    <t>#215</t>
  </si>
  <si>
    <t>#210</t>
  </si>
  <si>
    <t>#214</t>
  </si>
  <si>
    <t>#205</t>
  </si>
  <si>
    <t>3.12.</t>
  </si>
  <si>
    <t>6.1.</t>
  </si>
  <si>
    <t>6.2.</t>
  </si>
  <si>
    <t>6.3.</t>
  </si>
  <si>
    <t>6.4.</t>
  </si>
  <si>
    <t>Численность детей в возрасте от 3 до 7 лет, которым предоставлена возможность получать услуги дошкольного образования (чел.)</t>
  </si>
  <si>
    <t>Удельный вес численности дошкольников, обучающихся по образовательным программам дошкольного образования, соответствующим требованиям федерального государственного образовательного стандарта дошкольного образования, в общем числе дошкольников, обучающихся по образовательным программам дошкольного образования (%)</t>
  </si>
  <si>
    <t xml:space="preserve">  5. Обеспечивающая подпрограмма </t>
  </si>
  <si>
    <t>Численность детей в возрасте от 1 до 7 лет, охваченных программой дошкольного образования (чел)</t>
  </si>
  <si>
    <t>Основное мероприятие 1: Обеспечение организационных условий для реализации муниципальной программы</t>
  </si>
  <si>
    <t>Численность педагогических работников, выполняющих функции классного руководителя (чел)</t>
  </si>
  <si>
    <t>2.6.</t>
  </si>
  <si>
    <t>3.8.</t>
  </si>
  <si>
    <t>3.9.</t>
  </si>
  <si>
    <t>Объем средств на реализацию муниципальной программы на очередной финансовый год и плановый период
 ( руб.)</t>
  </si>
  <si>
    <t>Цель 1 муниципальной программы: Реализация главных приоритетов государственной политики, направленных на обеспечение общедоступного и бесплатного образования, 
обеспечение высокого качества образования в соответствии с  запросами населения</t>
  </si>
  <si>
    <t>Удельный вес учителей, участвующих в реализации ФГОС, от общей численности педагогов</t>
  </si>
  <si>
    <t>1.13.</t>
  </si>
  <si>
    <t>Комитет по образованию
г.Десногорска
Муниципальные бюджетные дошкольные образовательные учреждения</t>
  </si>
  <si>
    <t>Приложение № 2 к муниципальной программе «Развитие образования в муниципальном образовании «город Десногорск» Смоленской области</t>
  </si>
  <si>
    <t>#217</t>
  </si>
  <si>
    <t>3.10.</t>
  </si>
  <si>
    <t>Обеспечение государственных гарантий реализации прав на получение общедоступного бесплатного начального общего образования, основного общего, среднего общего образования (региональный проект).</t>
  </si>
  <si>
    <t>2.7.</t>
  </si>
  <si>
    <t>Количество обучающихся охваченных мероприятиями гражданско-патриотической и духовно нравственной направленности</t>
  </si>
  <si>
    <t>1.14.</t>
  </si>
  <si>
    <t>Доля детей-инвалидов в возрасте от 1,5 до 7 лет, охваченных дошкольным образованием от общей численности детей-инвалидов данного возраста (%)</t>
  </si>
  <si>
    <t>3.13.</t>
  </si>
  <si>
    <t>3.14.</t>
  </si>
  <si>
    <t>Федеральный бюджет</t>
  </si>
  <si>
    <t>Уровень информированности о реализации мероприятий по развитию сферы образования в рамках реализации Программы, в том числе о мероприятиях по модернизации общего образования, и их влиянии на доступность качественных услуг населению на всех уровнях образования</t>
  </si>
  <si>
    <t>федеральный бюджет</t>
  </si>
  <si>
    <t>Расходы на укрепление материально-технической базы муниципальных учреждений</t>
  </si>
  <si>
    <t>областного бюджета</t>
  </si>
  <si>
    <t>местного бюджета</t>
  </si>
  <si>
    <t>из них за счет средств (тыс.руб.):</t>
  </si>
  <si>
    <t>Общий объем (тыс.руб.)</t>
  </si>
  <si>
    <t>Год</t>
  </si>
  <si>
    <t>Всего</t>
  </si>
  <si>
    <t>обл</t>
  </si>
  <si>
    <t>мест</t>
  </si>
  <si>
    <t>Общ</t>
  </si>
  <si>
    <t>федерального бюджета</t>
  </si>
  <si>
    <t>фед</t>
  </si>
  <si>
    <t>Обеспечение условий для функционирования центров цифрового и гуманитарного профилей (РП)</t>
  </si>
  <si>
    <t>САДЫ</t>
  </si>
  <si>
    <t>ШКОЛЫ</t>
  </si>
  <si>
    <t>Итого по основному мероприятию 1 подпрограммы 3</t>
  </si>
  <si>
    <t>3.15.</t>
  </si>
  <si>
    <t>4.5.</t>
  </si>
  <si>
    <t>Итого по основному мероприятию 2 подпрограммы 3</t>
  </si>
  <si>
    <t>Цель 2 подпрограммы 3: внедрение и обеспечение функционирования системы персонифицированного финансирования, 
обеспечивающей свободу выбора образовательных программ, равенство доступа к дополнительному образованию за счет средств бюджетов бюджетной системы, 
легкость и оперативность смены осваиваемых образовательных программ.</t>
  </si>
  <si>
    <t>Основное мероприятие 2 цели 2 подпрограммы 3: обеспечение функционирования системы персонифицированного финансирования дополнительного образования детей</t>
  </si>
  <si>
    <t>Доля детей в возрасте от 5 до 18 лет, использующих сертификаты дополнительного образования</t>
  </si>
  <si>
    <t>Расходы на обеспечение функционирования системы персонифицированного финансирования дополнительного образования детей</t>
  </si>
  <si>
    <t>Художка</t>
  </si>
  <si>
    <t>Музыкалка</t>
  </si>
  <si>
    <t>ДДТ</t>
  </si>
  <si>
    <t>Снимаем</t>
  </si>
  <si>
    <t>4.6.</t>
  </si>
  <si>
    <t>худ</t>
  </si>
  <si>
    <t>ддт</t>
  </si>
  <si>
    <t>муз</t>
  </si>
  <si>
    <t>Культура</t>
  </si>
  <si>
    <t>Образов</t>
  </si>
  <si>
    <t>Гранты</t>
  </si>
  <si>
    <t>МЗ+</t>
  </si>
  <si>
    <t>МЗ-</t>
  </si>
  <si>
    <t>3.16.</t>
  </si>
  <si>
    <t>3.17.</t>
  </si>
  <si>
    <t>Итого по основному мероприятию 3 подпрограммы 2</t>
  </si>
  <si>
    <t>МЗ</t>
  </si>
  <si>
    <t>ПФДОД</t>
  </si>
  <si>
    <t>Z</t>
  </si>
  <si>
    <t>Z3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</si>
  <si>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</si>
  <si>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Основное мероприятие 3: обеспечение условий для функционирования центров образования цифрового и гуманитарного профилей "Точка роста"</t>
  </si>
  <si>
    <t>Итого по основному мероприятию 4 подпрограммы 2</t>
  </si>
  <si>
    <t>3.18.</t>
  </si>
  <si>
    <t>3.20.</t>
  </si>
  <si>
    <t>3.21.</t>
  </si>
  <si>
    <t>Основное мероприятие 4: обеспечение бесплатным горячим питанием обучающихся в муниципальных общеобразовательных организациях</t>
  </si>
  <si>
    <t>3.22.</t>
  </si>
  <si>
    <t>Доля классных руководителей муниципальных бюджетных общеобразовательных организаций, получающих ежемесячное денежное вознаграждение за классное руководство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</si>
  <si>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</si>
  <si>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Доля обучающихся, получающих начальное общее образование в муниципальных образовательных организациях, обеспеченных бесплатным горячим питанием</t>
  </si>
  <si>
    <t>Расходы на обеспечение функции органов местного самоуправления</t>
  </si>
  <si>
    <t>Источник финансового обеспечения (расшифровать)</t>
  </si>
  <si>
    <t>Выплата ежемесячных денежных средств на содержание ребенка, находящегося под опекой (попечительством)</t>
  </si>
  <si>
    <t>2. Подпрограмма  1 муниципальной программы: "Развитие дошкольного образования»</t>
  </si>
  <si>
    <t>очередной финансовый год (2021)</t>
  </si>
  <si>
    <t>1-й год планового периода (2022)</t>
  </si>
  <si>
    <t>2-й год планового периода (2023)</t>
  </si>
  <si>
    <t>4. Подпрограмма 3 муниципальной программы: «Развитие системы дополнительного образования»</t>
  </si>
  <si>
    <t>Доля детей-инвалидов в возрасте от 5 до 18 лет, получающих дополнительное образование от общей численности детей-инвалидов данного возраста (%)</t>
  </si>
  <si>
    <t>Удельный вес выпускников общеобразовательных организаций, получивших аттестат об основном общем образовании, от общей численности выпускников общеобразовательных организаций (%)</t>
  </si>
  <si>
    <t>3.4.</t>
  </si>
  <si>
    <t xml:space="preserve">3.5. </t>
  </si>
  <si>
    <t>Средний балл ЕГЭ по русскому языку</t>
  </si>
  <si>
    <t>3.6.</t>
  </si>
  <si>
    <t>Доля сотрудников Центра образования цифрового и гуманитарного профилей, прошедших повышение квалификации</t>
  </si>
  <si>
    <t>Основное мероприятие 2 подпрограммы 2: вознаграждение за выполнение функций классного руководителя</t>
  </si>
  <si>
    <t>Количество обучающихся в МБУДО "ДДТ"</t>
  </si>
  <si>
    <t xml:space="preserve">4.3. </t>
  </si>
  <si>
    <t>Итого по основному мероприятию 5 подпрограммы 2</t>
  </si>
  <si>
    <t>2.8.</t>
  </si>
  <si>
    <t>3.11.</t>
  </si>
  <si>
    <t>3.19.</t>
  </si>
  <si>
    <t>Комитет по образованию
г.Десногорска, "ККС и МП" Администрации г.Десногорска,
Муниципальные бюджетные
образовательные учреждения</t>
  </si>
  <si>
    <t>Комитет по образованию г. Десногорска
"ККС и МП" Администрации г.Десногорска
Муниципальные учреждения дополнительного образования детей</t>
  </si>
  <si>
    <t>01Я0421140</t>
  </si>
  <si>
    <t>РП</t>
  </si>
  <si>
    <t>Z1</t>
  </si>
  <si>
    <t>4.4.</t>
  </si>
  <si>
    <t>МБ</t>
  </si>
  <si>
    <t>ФБ</t>
  </si>
  <si>
    <t>ОБ</t>
  </si>
  <si>
    <t>лагерь</t>
  </si>
  <si>
    <t>тыс. рублей</t>
  </si>
  <si>
    <t>2014 -</t>
  </si>
  <si>
    <t>2015 -</t>
  </si>
  <si>
    <t>2016 -</t>
  </si>
  <si>
    <t>2017 -</t>
  </si>
  <si>
    <t>2018 -</t>
  </si>
  <si>
    <t>2019 -</t>
  </si>
  <si>
    <t>2020 -</t>
  </si>
  <si>
    <t>2021 -</t>
  </si>
  <si>
    <t>2022 -</t>
  </si>
  <si>
    <t>2023 -</t>
  </si>
  <si>
    <t>4.7.</t>
  </si>
  <si>
    <t>Количество обучающихся в МБУДО "Десногорская ДХШ"</t>
  </si>
  <si>
    <t>Количество обучающихся в МБУДО "Десногорская ДМШ имени М.И. Глинки""</t>
  </si>
  <si>
    <t>Организация и проведение мероприятий культурно-массового характера в области образования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</si>
  <si>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</si>
  <si>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Количество общеобразовательных органиций, расположенных в сельской местности и малых городах, в которых отремонтированы спортивные залы</t>
  </si>
  <si>
    <t>Основное мероприятие 5: создание в общеобразовательных организациях, расположенных в сельской местности и малых городах условий для занятия физической культуры и спорта</t>
  </si>
  <si>
    <t>Расходы на организацию отдыха детей в каникулярное время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</t>
  </si>
  <si>
    <t>Основное мероприятие 2 муниципальной программы: Социальная поддержка</t>
  </si>
  <si>
    <t>1.9.</t>
  </si>
  <si>
    <t>Численность педагогических работников, которым предоставлена компенсация расходов по оплате жилых помещений, отопления и освещения(чел)</t>
  </si>
  <si>
    <t>#203</t>
  </si>
  <si>
    <t>1.10.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</si>
  <si>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</t>
  </si>
  <si>
    <t>Итого по основному мероприятию 2  муниципальной программы</t>
  </si>
  <si>
    <t>Основное мероприятие 3 муниципальной программы: Организация и осуществление деятельности по опеке и попечительству</t>
  </si>
  <si>
    <t>Итого по основному мероприятию 4 муниципальной программы</t>
  </si>
  <si>
    <t>Основное мероприятие 4 муниципальной программы: Культурно-массовые мероприятия</t>
  </si>
  <si>
    <t>ПЛАН
реализации муниципальной программы 
«Развитие образования в муниципальном образовании «город Десногорск» Смоленской области» на 2021-2023 годы</t>
  </si>
  <si>
    <t>Охват учащихся 5-11 классов общеобразовательных организаций горячим питанием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</si>
</sst>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37">
    <xf numFmtId="0" fontId="0" fillId="0" borderId="0" xfId="0"/>
    <xf numFmtId="0" fontId="1" fillId="0" borderId="0" xfId="0" applyFont="1" applyFill="1"/>
    <xf numFmtId="0" fontId="1" fillId="0" borderId="3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2" fontId="1" fillId="0" borderId="1" xfId="0" applyNumberFormat="1" applyFont="1" applyFill="1" applyBorder="1"/>
    <xf numFmtId="0" fontId="1" fillId="0" borderId="8" xfId="0" applyFont="1" applyFill="1" applyBorder="1" applyAlignment="1">
      <alignment horizontal="center" vertical="center"/>
    </xf>
    <xf numFmtId="0" fontId="1" fillId="0" borderId="20" xfId="0" applyFont="1" applyFill="1" applyBorder="1"/>
    <xf numFmtId="2" fontId="1" fillId="0" borderId="27" xfId="0" applyNumberFormat="1" applyFont="1" applyFill="1" applyBorder="1"/>
    <xf numFmtId="0" fontId="1" fillId="0" borderId="1" xfId="0" applyFont="1" applyFill="1" applyBorder="1"/>
    <xf numFmtId="0" fontId="1" fillId="0" borderId="2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1" fillId="0" borderId="15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/>
    <xf numFmtId="49" fontId="1" fillId="0" borderId="8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16" fontId="1" fillId="0" borderId="8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1" fillId="0" borderId="30" xfId="0" applyFont="1" applyFill="1" applyBorder="1"/>
    <xf numFmtId="164" fontId="2" fillId="0" borderId="23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9" xfId="0" applyFont="1" applyFill="1" applyBorder="1"/>
    <xf numFmtId="0" fontId="1" fillId="0" borderId="18" xfId="0" applyFont="1" applyFill="1" applyBorder="1"/>
    <xf numFmtId="0" fontId="1" fillId="0" borderId="2" xfId="0" applyFont="1" applyFill="1" applyBorder="1"/>
    <xf numFmtId="0" fontId="1" fillId="0" borderId="16" xfId="0" applyFont="1" applyFill="1" applyBorder="1"/>
    <xf numFmtId="0" fontId="1" fillId="0" borderId="13" xfId="0" applyFont="1" applyFill="1" applyBorder="1"/>
    <xf numFmtId="164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/>
    <xf numFmtId="0" fontId="1" fillId="0" borderId="18" xfId="0" applyFont="1" applyFill="1" applyBorder="1" applyAlignment="1">
      <alignment horizontal="center" vertical="center" wrapText="1"/>
    </xf>
    <xf numFmtId="164" fontId="2" fillId="0" borderId="33" xfId="0" applyNumberFormat="1" applyFont="1" applyFill="1" applyBorder="1" applyAlignment="1">
      <alignment horizontal="center" vertical="center"/>
    </xf>
    <xf numFmtId="164" fontId="2" fillId="0" borderId="29" xfId="0" applyNumberFormat="1" applyFont="1" applyFill="1" applyBorder="1" applyAlignment="1">
      <alignment horizontal="center" vertical="center"/>
    </xf>
    <xf numFmtId="0" fontId="1" fillId="0" borderId="29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1" fillId="0" borderId="0" xfId="0" applyNumberFormat="1" applyFont="1" applyFill="1"/>
    <xf numFmtId="2" fontId="1" fillId="0" borderId="28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4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164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/>
    <xf numFmtId="0" fontId="3" fillId="0" borderId="16" xfId="0" applyFont="1" applyFill="1" applyBorder="1"/>
    <xf numFmtId="0" fontId="6" fillId="0" borderId="0" xfId="0" applyFont="1"/>
    <xf numFmtId="4" fontId="6" fillId="0" borderId="0" xfId="0" applyNumberFormat="1" applyFont="1"/>
    <xf numFmtId="164" fontId="6" fillId="0" borderId="0" xfId="0" applyNumberFormat="1" applyFont="1"/>
    <xf numFmtId="164" fontId="6" fillId="0" borderId="1" xfId="0" applyNumberFormat="1" applyFont="1" applyBorder="1"/>
    <xf numFmtId="0" fontId="6" fillId="0" borderId="1" xfId="0" applyFont="1" applyBorder="1"/>
    <xf numFmtId="0" fontId="6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7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/>
    </xf>
    <xf numFmtId="164" fontId="1" fillId="0" borderId="39" xfId="0" applyNumberFormat="1" applyFont="1" applyFill="1" applyBorder="1" applyAlignment="1">
      <alignment horizontal="center" vertical="center"/>
    </xf>
    <xf numFmtId="164" fontId="0" fillId="0" borderId="0" xfId="0" applyNumberFormat="1"/>
    <xf numFmtId="164" fontId="0" fillId="2" borderId="0" xfId="0" applyNumberFormat="1" applyFill="1"/>
    <xf numFmtId="164" fontId="6" fillId="0" borderId="27" xfId="0" applyNumberFormat="1" applyFont="1" applyBorder="1" applyAlignment="1"/>
    <xf numFmtId="164" fontId="6" fillId="0" borderId="37" xfId="0" applyNumberFormat="1" applyFont="1" applyBorder="1" applyAlignment="1"/>
    <xf numFmtId="4" fontId="0" fillId="0" borderId="0" xfId="0" applyNumberFormat="1"/>
    <xf numFmtId="4" fontId="0" fillId="2" borderId="0" xfId="0" applyNumberFormat="1" applyFill="1"/>
    <xf numFmtId="164" fontId="2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3" fillId="0" borderId="0" xfId="0" applyNumberFormat="1" applyFont="1" applyFill="1"/>
    <xf numFmtId="0" fontId="8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/>
    </xf>
    <xf numFmtId="0" fontId="3" fillId="0" borderId="20" xfId="0" applyFont="1" applyFill="1" applyBorder="1"/>
    <xf numFmtId="0" fontId="3" fillId="0" borderId="18" xfId="0" applyFont="1" applyFill="1" applyBorder="1"/>
    <xf numFmtId="4" fontId="1" fillId="0" borderId="0" xfId="0" applyNumberFormat="1" applyFont="1" applyFill="1"/>
    <xf numFmtId="0" fontId="1" fillId="0" borderId="2" xfId="0" applyFont="1" applyFill="1" applyBorder="1" applyAlignment="1">
      <alignment horizontal="center" vertical="center" wrapText="1"/>
    </xf>
    <xf numFmtId="17" fontId="1" fillId="0" borderId="14" xfId="0" applyNumberFormat="1" applyFont="1" applyFill="1" applyBorder="1" applyAlignment="1">
      <alignment horizontal="center" vertical="center"/>
    </xf>
    <xf numFmtId="0" fontId="1" fillId="0" borderId="46" xfId="0" applyFont="1" applyFill="1" applyBorder="1"/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/>
    </xf>
    <xf numFmtId="164" fontId="6" fillId="0" borderId="27" xfId="0" applyNumberFormat="1" applyFont="1" applyBorder="1" applyAlignment="1">
      <alignment horizontal="center"/>
    </xf>
    <xf numFmtId="164" fontId="6" fillId="0" borderId="25" xfId="0" applyNumberFormat="1" applyFont="1" applyBorder="1" applyAlignment="1">
      <alignment horizontal="center"/>
    </xf>
    <xf numFmtId="164" fontId="6" fillId="0" borderId="37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6" fillId="2" borderId="38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FF"/>
      <color rgb="FF00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33"/>
  <sheetViews>
    <sheetView tabSelected="1" view="pageBreakPreview" zoomScale="61" zoomScaleNormal="60" zoomScaleSheetLayoutView="61" workbookViewId="0">
      <selection activeCell="C5" sqref="C5:L5"/>
    </sheetView>
  </sheetViews>
  <sheetFormatPr defaultColWidth="9.140625" defaultRowHeight="18.75" x14ac:dyDescent="0.3"/>
  <cols>
    <col min="1" max="1" width="8.42578125" style="1" customWidth="1"/>
    <col min="2" max="2" width="7.42578125" style="1" customWidth="1"/>
    <col min="3" max="3" width="69.140625" style="1" customWidth="1"/>
    <col min="4" max="4" width="28.28515625" style="1" customWidth="1"/>
    <col min="5" max="5" width="22.140625" style="1" customWidth="1"/>
    <col min="6" max="12" width="17.140625" style="1" customWidth="1"/>
    <col min="13" max="14" width="12.140625" style="1" bestFit="1" customWidth="1"/>
    <col min="15" max="15" width="11.5703125" style="1" bestFit="1" customWidth="1"/>
    <col min="16" max="16384" width="9.140625" style="1"/>
  </cols>
  <sheetData>
    <row r="2" spans="1:12" ht="61.5" customHeight="1" x14ac:dyDescent="0.3">
      <c r="I2" s="205" t="s">
        <v>109</v>
      </c>
      <c r="J2" s="205"/>
      <c r="K2" s="205"/>
      <c r="L2" s="205"/>
    </row>
    <row r="3" spans="1:12" ht="20.25" customHeight="1" x14ac:dyDescent="0.3">
      <c r="I3" s="212"/>
      <c r="J3" s="212"/>
      <c r="K3" s="212"/>
    </row>
    <row r="4" spans="1:12" x14ac:dyDescent="0.3">
      <c r="I4" s="69"/>
      <c r="J4" s="69"/>
      <c r="K4" s="69"/>
    </row>
    <row r="5" spans="1:12" ht="62.1" customHeight="1" thickBot="1" x14ac:dyDescent="0.35">
      <c r="C5" s="219" t="s">
        <v>237</v>
      </c>
      <c r="D5" s="219"/>
      <c r="E5" s="219"/>
      <c r="F5" s="219"/>
      <c r="G5" s="219"/>
      <c r="H5" s="219"/>
      <c r="I5" s="219"/>
      <c r="J5" s="219"/>
      <c r="K5" s="219"/>
      <c r="L5" s="219"/>
    </row>
    <row r="6" spans="1:12" ht="59.45" customHeight="1" x14ac:dyDescent="0.3">
      <c r="B6" s="214" t="s">
        <v>0</v>
      </c>
      <c r="C6" s="216" t="s">
        <v>1</v>
      </c>
      <c r="D6" s="153" t="s">
        <v>2</v>
      </c>
      <c r="E6" s="150" t="s">
        <v>177</v>
      </c>
      <c r="F6" s="152" t="s">
        <v>104</v>
      </c>
      <c r="G6" s="152"/>
      <c r="H6" s="152"/>
      <c r="I6" s="152"/>
      <c r="J6" s="153" t="s">
        <v>68</v>
      </c>
      <c r="K6" s="153"/>
      <c r="L6" s="154"/>
    </row>
    <row r="7" spans="1:12" ht="75.75" thickBot="1" x14ac:dyDescent="0.35">
      <c r="B7" s="215"/>
      <c r="C7" s="217"/>
      <c r="D7" s="218"/>
      <c r="E7" s="151"/>
      <c r="F7" s="60" t="s">
        <v>3</v>
      </c>
      <c r="G7" s="61" t="s">
        <v>180</v>
      </c>
      <c r="H7" s="61" t="s">
        <v>181</v>
      </c>
      <c r="I7" s="61" t="s">
        <v>182</v>
      </c>
      <c r="J7" s="128" t="s">
        <v>180</v>
      </c>
      <c r="K7" s="128" t="s">
        <v>181</v>
      </c>
      <c r="L7" s="128" t="s">
        <v>182</v>
      </c>
    </row>
    <row r="8" spans="1:12" x14ac:dyDescent="0.3">
      <c r="B8" s="23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37">
        <v>11</v>
      </c>
    </row>
    <row r="9" spans="1:12" ht="39.6" customHeight="1" x14ac:dyDescent="0.3">
      <c r="B9" s="143" t="s">
        <v>105</v>
      </c>
      <c r="C9" s="144"/>
      <c r="D9" s="144"/>
      <c r="E9" s="144"/>
      <c r="F9" s="144"/>
      <c r="G9" s="144"/>
      <c r="H9" s="144"/>
      <c r="I9" s="144"/>
      <c r="J9" s="144"/>
      <c r="K9" s="144"/>
      <c r="L9" s="145"/>
    </row>
    <row r="10" spans="1:12" x14ac:dyDescent="0.3">
      <c r="B10" s="189" t="s">
        <v>4</v>
      </c>
      <c r="C10" s="190"/>
      <c r="D10" s="190"/>
      <c r="E10" s="190"/>
      <c r="F10" s="190"/>
      <c r="G10" s="190"/>
      <c r="H10" s="190"/>
      <c r="I10" s="213"/>
      <c r="J10" s="213"/>
      <c r="K10" s="190"/>
      <c r="L10" s="191"/>
    </row>
    <row r="11" spans="1:12" ht="37.5" x14ac:dyDescent="0.3">
      <c r="B11" s="7" t="s">
        <v>5</v>
      </c>
      <c r="C11" s="64" t="s">
        <v>54</v>
      </c>
      <c r="D11" s="155" t="s">
        <v>51</v>
      </c>
      <c r="E11" s="64" t="s">
        <v>22</v>
      </c>
      <c r="F11" s="3"/>
      <c r="G11" s="3"/>
      <c r="H11" s="3"/>
      <c r="I11" s="3"/>
      <c r="J11" s="4">
        <v>20</v>
      </c>
      <c r="K11" s="4">
        <v>19</v>
      </c>
      <c r="L11" s="38">
        <v>19</v>
      </c>
    </row>
    <row r="12" spans="1:12" ht="37.5" x14ac:dyDescent="0.3">
      <c r="B12" s="7" t="s">
        <v>7</v>
      </c>
      <c r="C12" s="64" t="s">
        <v>10</v>
      </c>
      <c r="D12" s="156"/>
      <c r="E12" s="64" t="s">
        <v>22</v>
      </c>
      <c r="F12" s="3"/>
      <c r="G12" s="3"/>
      <c r="H12" s="3"/>
      <c r="I12" s="3"/>
      <c r="J12" s="4">
        <v>18</v>
      </c>
      <c r="K12" s="4">
        <v>17</v>
      </c>
      <c r="L12" s="65">
        <v>18</v>
      </c>
    </row>
    <row r="13" spans="1:12" ht="37.5" x14ac:dyDescent="0.3">
      <c r="B13" s="7" t="s">
        <v>8</v>
      </c>
      <c r="C13" s="64" t="s">
        <v>15</v>
      </c>
      <c r="D13" s="156"/>
      <c r="E13" s="64" t="s">
        <v>22</v>
      </c>
      <c r="F13" s="3"/>
      <c r="G13" s="3"/>
      <c r="H13" s="3"/>
      <c r="I13" s="3"/>
      <c r="J13" s="4">
        <v>35</v>
      </c>
      <c r="K13" s="4">
        <v>33</v>
      </c>
      <c r="L13" s="38">
        <v>30</v>
      </c>
    </row>
    <row r="14" spans="1:12" ht="95.1" customHeight="1" x14ac:dyDescent="0.3">
      <c r="B14" s="7" t="s">
        <v>9</v>
      </c>
      <c r="C14" s="64" t="s">
        <v>16</v>
      </c>
      <c r="D14" s="156"/>
      <c r="E14" s="64" t="s">
        <v>22</v>
      </c>
      <c r="F14" s="3"/>
      <c r="G14" s="3"/>
      <c r="H14" s="3"/>
      <c r="I14" s="3"/>
      <c r="J14" s="4">
        <v>13</v>
      </c>
      <c r="K14" s="4">
        <v>13</v>
      </c>
      <c r="L14" s="38">
        <v>13</v>
      </c>
    </row>
    <row r="15" spans="1:12" ht="37.5" x14ac:dyDescent="0.3">
      <c r="A15" s="1" t="s">
        <v>88</v>
      </c>
      <c r="B15" s="7" t="s">
        <v>11</v>
      </c>
      <c r="C15" s="64" t="s">
        <v>74</v>
      </c>
      <c r="D15" s="156"/>
      <c r="E15" s="64" t="s">
        <v>23</v>
      </c>
      <c r="F15" s="28">
        <f>G15+H15+I15</f>
        <v>1993.7</v>
      </c>
      <c r="G15" s="28">
        <v>1993.7</v>
      </c>
      <c r="H15" s="28"/>
      <c r="I15" s="28"/>
      <c r="J15" s="4"/>
      <c r="K15" s="4"/>
      <c r="L15" s="38"/>
    </row>
    <row r="16" spans="1:12" ht="37.5" x14ac:dyDescent="0.3">
      <c r="A16" s="1" t="s">
        <v>86</v>
      </c>
      <c r="B16" s="7" t="s">
        <v>12</v>
      </c>
      <c r="C16" s="64" t="s">
        <v>75</v>
      </c>
      <c r="D16" s="157"/>
      <c r="E16" s="64" t="s">
        <v>23</v>
      </c>
      <c r="F16" s="28">
        <f>G16+H16+I16</f>
        <v>821</v>
      </c>
      <c r="G16" s="28">
        <v>821</v>
      </c>
      <c r="H16" s="28"/>
      <c r="I16" s="28"/>
      <c r="J16" s="4"/>
      <c r="K16" s="4"/>
      <c r="L16" s="38"/>
    </row>
    <row r="17" spans="1:12" ht="37.5" x14ac:dyDescent="0.3">
      <c r="A17" s="1" t="s">
        <v>89</v>
      </c>
      <c r="B17" s="7" t="s">
        <v>13</v>
      </c>
      <c r="C17" s="64" t="s">
        <v>178</v>
      </c>
      <c r="D17" s="155" t="s">
        <v>6</v>
      </c>
      <c r="E17" s="64" t="s">
        <v>23</v>
      </c>
      <c r="F17" s="28">
        <f t="shared" ref="F17:F18" si="0">G17+H17+I17</f>
        <v>4462</v>
      </c>
      <c r="G17" s="28">
        <v>4462</v>
      </c>
      <c r="H17" s="28"/>
      <c r="I17" s="28"/>
      <c r="J17" s="4"/>
      <c r="K17" s="4"/>
      <c r="L17" s="38"/>
    </row>
    <row r="18" spans="1:12" ht="103.9" customHeight="1" thickBot="1" x14ac:dyDescent="0.35">
      <c r="A18" s="1" t="s">
        <v>87</v>
      </c>
      <c r="B18" s="5" t="s">
        <v>14</v>
      </c>
      <c r="C18" s="63" t="s">
        <v>76</v>
      </c>
      <c r="D18" s="151"/>
      <c r="E18" s="63" t="s">
        <v>23</v>
      </c>
      <c r="F18" s="30">
        <f t="shared" si="0"/>
        <v>1295.4000000000001</v>
      </c>
      <c r="G18" s="30">
        <v>1295.4000000000001</v>
      </c>
      <c r="H18" s="30"/>
      <c r="I18" s="30"/>
      <c r="J18" s="39"/>
      <c r="K18" s="39"/>
      <c r="L18" s="40"/>
    </row>
    <row r="19" spans="1:12" ht="32.450000000000003" customHeight="1" thickBot="1" x14ac:dyDescent="0.35">
      <c r="B19" s="146" t="s">
        <v>17</v>
      </c>
      <c r="C19" s="147"/>
      <c r="D19" s="11"/>
      <c r="E19" s="29" t="s">
        <v>23</v>
      </c>
      <c r="F19" s="31">
        <f>SUM(F15:F18)</f>
        <v>8572.1</v>
      </c>
      <c r="G19" s="31">
        <f t="shared" ref="G19:I19" si="1">SUM(G15:G18)</f>
        <v>8572.1</v>
      </c>
      <c r="H19" s="31">
        <f t="shared" si="1"/>
        <v>0</v>
      </c>
      <c r="I19" s="31">
        <f t="shared" si="1"/>
        <v>0</v>
      </c>
      <c r="J19" s="41"/>
      <c r="K19" s="42"/>
      <c r="L19" s="43"/>
    </row>
    <row r="20" spans="1:12" x14ac:dyDescent="0.3">
      <c r="B20" s="158" t="s">
        <v>227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60"/>
    </row>
    <row r="21" spans="1:12" ht="55.15" customHeight="1" x14ac:dyDescent="0.3">
      <c r="B21" s="7" t="s">
        <v>228</v>
      </c>
      <c r="C21" s="111" t="s">
        <v>229</v>
      </c>
      <c r="D21" s="155" t="s">
        <v>6</v>
      </c>
      <c r="E21" s="111" t="s">
        <v>22</v>
      </c>
      <c r="F21" s="3"/>
      <c r="G21" s="3"/>
      <c r="H21" s="3"/>
      <c r="I21" s="142"/>
      <c r="J21" s="4">
        <v>1</v>
      </c>
      <c r="K21" s="4">
        <v>1</v>
      </c>
      <c r="L21" s="38">
        <v>1</v>
      </c>
    </row>
    <row r="22" spans="1:12" ht="77.099999999999994" customHeight="1" thickBot="1" x14ac:dyDescent="0.35">
      <c r="A22" s="1" t="s">
        <v>230</v>
      </c>
      <c r="B22" s="7" t="s">
        <v>231</v>
      </c>
      <c r="C22" s="111" t="s">
        <v>232</v>
      </c>
      <c r="D22" s="151"/>
      <c r="E22" s="111" t="s">
        <v>23</v>
      </c>
      <c r="F22" s="30">
        <f t="shared" ref="F22" si="2">G22+H22+I22</f>
        <v>0</v>
      </c>
      <c r="G22" s="30">
        <v>0</v>
      </c>
      <c r="H22" s="30">
        <v>0</v>
      </c>
      <c r="I22" s="30">
        <v>0</v>
      </c>
      <c r="J22" s="4"/>
      <c r="K22" s="4"/>
      <c r="L22" s="38"/>
    </row>
    <row r="23" spans="1:12" ht="38.25" thickBot="1" x14ac:dyDescent="0.35">
      <c r="B23" s="146" t="s">
        <v>233</v>
      </c>
      <c r="C23" s="147"/>
      <c r="D23" s="11"/>
      <c r="E23" s="29" t="s">
        <v>23</v>
      </c>
      <c r="F23" s="31">
        <f>SUM(F22:F22)</f>
        <v>0</v>
      </c>
      <c r="G23" s="31">
        <f>SUM(G21:G22)</f>
        <v>0</v>
      </c>
      <c r="H23" s="31">
        <f t="shared" ref="H23:I23" si="3">SUM(H21:H22)</f>
        <v>0</v>
      </c>
      <c r="I23" s="51">
        <f t="shared" si="3"/>
        <v>0</v>
      </c>
      <c r="J23" s="42"/>
      <c r="K23" s="42"/>
      <c r="L23" s="43"/>
    </row>
    <row r="24" spans="1:12" x14ac:dyDescent="0.3">
      <c r="B24" s="206" t="s">
        <v>234</v>
      </c>
      <c r="C24" s="207"/>
      <c r="D24" s="207"/>
      <c r="E24" s="207"/>
      <c r="F24" s="207"/>
      <c r="G24" s="207"/>
      <c r="H24" s="207"/>
      <c r="I24" s="207"/>
      <c r="J24" s="207"/>
      <c r="K24" s="207"/>
      <c r="L24" s="208"/>
    </row>
    <row r="25" spans="1:12" ht="56.25" x14ac:dyDescent="0.3">
      <c r="B25" s="7" t="s">
        <v>18</v>
      </c>
      <c r="C25" s="64" t="s">
        <v>20</v>
      </c>
      <c r="D25" s="155" t="s">
        <v>6</v>
      </c>
      <c r="E25" s="64" t="s">
        <v>22</v>
      </c>
      <c r="F25" s="3"/>
      <c r="G25" s="3"/>
      <c r="H25" s="3"/>
      <c r="I25" s="3"/>
      <c r="J25" s="4" t="s">
        <v>60</v>
      </c>
      <c r="K25" s="4" t="s">
        <v>60</v>
      </c>
      <c r="L25" s="38" t="s">
        <v>60</v>
      </c>
    </row>
    <row r="26" spans="1:12" ht="38.25" thickBot="1" x14ac:dyDescent="0.35">
      <c r="A26" s="1" t="s">
        <v>110</v>
      </c>
      <c r="B26" s="59" t="s">
        <v>19</v>
      </c>
      <c r="C26" s="61" t="s">
        <v>77</v>
      </c>
      <c r="D26" s="151"/>
      <c r="E26" s="61" t="s">
        <v>23</v>
      </c>
      <c r="F26" s="49">
        <f>G26+H26+I26</f>
        <v>4498.5</v>
      </c>
      <c r="G26" s="49">
        <v>1531.9</v>
      </c>
      <c r="H26" s="49">
        <v>1454.2</v>
      </c>
      <c r="I26" s="49">
        <v>1512.4</v>
      </c>
      <c r="J26" s="60"/>
      <c r="K26" s="60"/>
      <c r="L26" s="50"/>
    </row>
    <row r="27" spans="1:12" ht="32.450000000000003" customHeight="1" thickBot="1" x14ac:dyDescent="0.35">
      <c r="B27" s="161" t="s">
        <v>21</v>
      </c>
      <c r="C27" s="162"/>
      <c r="D27" s="11"/>
      <c r="E27" s="11" t="s">
        <v>83</v>
      </c>
      <c r="F27" s="31">
        <f>G27+H27+I27</f>
        <v>4498.5</v>
      </c>
      <c r="G27" s="31">
        <f>G26</f>
        <v>1531.9</v>
      </c>
      <c r="H27" s="31">
        <f>H26</f>
        <v>1454.2</v>
      </c>
      <c r="I27" s="31">
        <f t="shared" ref="I27" si="4">I26</f>
        <v>1512.4</v>
      </c>
      <c r="J27" s="42"/>
      <c r="K27" s="42"/>
      <c r="L27" s="43"/>
    </row>
    <row r="28" spans="1:12" x14ac:dyDescent="0.3">
      <c r="B28" s="164" t="s">
        <v>236</v>
      </c>
      <c r="C28" s="165"/>
      <c r="D28" s="165"/>
      <c r="E28" s="165"/>
      <c r="F28" s="165"/>
      <c r="G28" s="165"/>
      <c r="H28" s="165"/>
      <c r="I28" s="165"/>
      <c r="J28" s="165"/>
      <c r="K28" s="165"/>
      <c r="L28" s="166"/>
    </row>
    <row r="29" spans="1:12" ht="56.25" x14ac:dyDescent="0.3">
      <c r="B29" s="24" t="s">
        <v>107</v>
      </c>
      <c r="C29" s="24" t="s">
        <v>114</v>
      </c>
      <c r="D29" s="155" t="s">
        <v>6</v>
      </c>
      <c r="E29" s="78"/>
      <c r="F29" s="24"/>
      <c r="G29" s="24"/>
      <c r="H29" s="24"/>
      <c r="I29" s="24"/>
      <c r="J29" s="24"/>
      <c r="K29" s="24"/>
      <c r="L29" s="24"/>
    </row>
    <row r="30" spans="1:12" ht="38.25" thickBot="1" x14ac:dyDescent="0.35">
      <c r="A30" s="1" t="s">
        <v>200</v>
      </c>
      <c r="B30" s="77" t="s">
        <v>115</v>
      </c>
      <c r="C30" s="77" t="s">
        <v>222</v>
      </c>
      <c r="D30" s="151"/>
      <c r="E30" s="77" t="s">
        <v>25</v>
      </c>
      <c r="F30" s="77">
        <f>SUM(G30:I30)</f>
        <v>85.4</v>
      </c>
      <c r="G30" s="77">
        <v>85.4</v>
      </c>
      <c r="H30" s="77"/>
      <c r="I30" s="77"/>
      <c r="J30" s="77"/>
      <c r="K30" s="77"/>
      <c r="L30" s="77"/>
    </row>
    <row r="31" spans="1:12" ht="31.15" customHeight="1" thickBot="1" x14ac:dyDescent="0.35">
      <c r="B31" s="146" t="s">
        <v>235</v>
      </c>
      <c r="C31" s="147"/>
      <c r="D31" s="11"/>
      <c r="E31" s="29" t="s">
        <v>25</v>
      </c>
      <c r="F31" s="31">
        <f>F30</f>
        <v>85.4</v>
      </c>
      <c r="G31" s="31">
        <f>G30</f>
        <v>85.4</v>
      </c>
      <c r="H31" s="31">
        <f>H30</f>
        <v>0</v>
      </c>
      <c r="I31" s="51">
        <f>I30</f>
        <v>0</v>
      </c>
      <c r="J31" s="42"/>
      <c r="K31" s="42"/>
      <c r="L31" s="43"/>
    </row>
    <row r="32" spans="1:12" x14ac:dyDescent="0.3">
      <c r="B32" s="209" t="s">
        <v>179</v>
      </c>
      <c r="C32" s="210"/>
      <c r="D32" s="210"/>
      <c r="E32" s="210"/>
      <c r="F32" s="210"/>
      <c r="G32" s="210"/>
      <c r="H32" s="210"/>
      <c r="I32" s="210"/>
      <c r="J32" s="210"/>
      <c r="K32" s="210"/>
      <c r="L32" s="211"/>
    </row>
    <row r="33" spans="1:14" x14ac:dyDescent="0.3">
      <c r="B33" s="192" t="s">
        <v>24</v>
      </c>
      <c r="C33" s="193"/>
      <c r="D33" s="193"/>
      <c r="E33" s="193"/>
      <c r="F33" s="193"/>
      <c r="G33" s="193"/>
      <c r="H33" s="193"/>
      <c r="I33" s="193"/>
      <c r="J33" s="193"/>
      <c r="K33" s="193"/>
      <c r="L33" s="195"/>
    </row>
    <row r="34" spans="1:14" x14ac:dyDescent="0.3">
      <c r="B34" s="192" t="s">
        <v>55</v>
      </c>
      <c r="C34" s="193"/>
      <c r="D34" s="193"/>
      <c r="E34" s="193"/>
      <c r="F34" s="193"/>
      <c r="G34" s="193"/>
      <c r="H34" s="193"/>
      <c r="I34" s="193"/>
      <c r="J34" s="193"/>
      <c r="K34" s="193"/>
      <c r="L34" s="195"/>
    </row>
    <row r="35" spans="1:14" ht="37.5" x14ac:dyDescent="0.3">
      <c r="B35" s="7" t="s">
        <v>26</v>
      </c>
      <c r="C35" s="24" t="s">
        <v>98</v>
      </c>
      <c r="D35" s="64" t="s">
        <v>22</v>
      </c>
      <c r="E35" s="64" t="s">
        <v>22</v>
      </c>
      <c r="F35" s="3"/>
      <c r="G35" s="3"/>
      <c r="H35" s="3"/>
      <c r="I35" s="3"/>
      <c r="J35" s="66">
        <v>1433</v>
      </c>
      <c r="K35" s="66">
        <v>1433</v>
      </c>
      <c r="L35" s="65">
        <v>1433</v>
      </c>
    </row>
    <row r="36" spans="1:14" ht="56.25" x14ac:dyDescent="0.3">
      <c r="B36" s="7" t="s">
        <v>27</v>
      </c>
      <c r="C36" s="24" t="s">
        <v>95</v>
      </c>
      <c r="D36" s="64" t="s">
        <v>22</v>
      </c>
      <c r="E36" s="64" t="s">
        <v>22</v>
      </c>
      <c r="F36" s="3"/>
      <c r="G36" s="3"/>
      <c r="H36" s="3"/>
      <c r="I36" s="3"/>
      <c r="J36" s="66">
        <v>1194</v>
      </c>
      <c r="K36" s="66">
        <v>1194</v>
      </c>
      <c r="L36" s="65">
        <v>1194</v>
      </c>
    </row>
    <row r="37" spans="1:14" ht="56.25" x14ac:dyDescent="0.3">
      <c r="B37" s="7" t="s">
        <v>28</v>
      </c>
      <c r="C37" s="24" t="s">
        <v>116</v>
      </c>
      <c r="D37" s="111" t="s">
        <v>22</v>
      </c>
      <c r="E37" s="111" t="s">
        <v>22</v>
      </c>
      <c r="F37" s="3"/>
      <c r="G37" s="3"/>
      <c r="H37" s="3"/>
      <c r="I37" s="3"/>
      <c r="J37" s="66">
        <v>100</v>
      </c>
      <c r="K37" s="66">
        <v>100</v>
      </c>
      <c r="L37" s="65">
        <v>100</v>
      </c>
    </row>
    <row r="38" spans="1:14" ht="56.25" x14ac:dyDescent="0.3">
      <c r="B38" s="7" t="s">
        <v>29</v>
      </c>
      <c r="C38" s="24" t="s">
        <v>184</v>
      </c>
      <c r="D38" s="111" t="s">
        <v>22</v>
      </c>
      <c r="E38" s="111" t="s">
        <v>22</v>
      </c>
      <c r="F38" s="3"/>
      <c r="G38" s="3"/>
      <c r="H38" s="3"/>
      <c r="I38" s="3"/>
      <c r="J38" s="66">
        <v>50</v>
      </c>
      <c r="K38" s="66">
        <v>50</v>
      </c>
      <c r="L38" s="65">
        <v>50</v>
      </c>
    </row>
    <row r="39" spans="1:14" ht="113.45" customHeight="1" x14ac:dyDescent="0.3">
      <c r="B39" s="36" t="s">
        <v>30</v>
      </c>
      <c r="C39" s="24" t="s">
        <v>96</v>
      </c>
      <c r="D39" s="64" t="s">
        <v>22</v>
      </c>
      <c r="E39" s="64" t="s">
        <v>22</v>
      </c>
      <c r="F39" s="3"/>
      <c r="G39" s="30"/>
      <c r="H39" s="3"/>
      <c r="I39" s="3"/>
      <c r="J39" s="66">
        <v>100</v>
      </c>
      <c r="K39" s="66">
        <v>100</v>
      </c>
      <c r="L39" s="65">
        <v>100</v>
      </c>
    </row>
    <row r="40" spans="1:14" ht="39.6" customHeight="1" x14ac:dyDescent="0.3">
      <c r="A40" s="1" t="s">
        <v>163</v>
      </c>
      <c r="B40" s="76" t="s">
        <v>101</v>
      </c>
      <c r="C40" s="64" t="s">
        <v>80</v>
      </c>
      <c r="D40" s="148" t="s">
        <v>108</v>
      </c>
      <c r="E40" s="64" t="s">
        <v>31</v>
      </c>
      <c r="F40" s="30">
        <f>G40+H40+I40</f>
        <v>229649.69999999998</v>
      </c>
      <c r="G40" s="30">
        <v>76549.899999999994</v>
      </c>
      <c r="H40" s="30">
        <v>76549.899999999994</v>
      </c>
      <c r="I40" s="30">
        <v>76549.899999999994</v>
      </c>
      <c r="J40" s="4"/>
      <c r="K40" s="4"/>
      <c r="L40" s="38"/>
    </row>
    <row r="41" spans="1:14" ht="53.45" customHeight="1" x14ac:dyDescent="0.3">
      <c r="A41" s="67" t="s">
        <v>202</v>
      </c>
      <c r="B41" s="36" t="s">
        <v>113</v>
      </c>
      <c r="C41" s="73" t="s">
        <v>69</v>
      </c>
      <c r="D41" s="149"/>
      <c r="E41" s="73" t="s">
        <v>78</v>
      </c>
      <c r="F41" s="30">
        <f>G41+H41+I41</f>
        <v>254180.40000000002</v>
      </c>
      <c r="G41" s="30">
        <v>81607.8</v>
      </c>
      <c r="H41" s="30">
        <v>84035.6</v>
      </c>
      <c r="I41" s="30">
        <v>88537</v>
      </c>
      <c r="J41" s="39"/>
      <c r="K41" s="39"/>
      <c r="L41" s="40"/>
      <c r="M41" s="1" t="s">
        <v>206</v>
      </c>
      <c r="N41" s="1" t="s">
        <v>204</v>
      </c>
    </row>
    <row r="42" spans="1:14" ht="40.15" customHeight="1" thickBot="1" x14ac:dyDescent="0.35">
      <c r="A42" s="1">
        <v>310</v>
      </c>
      <c r="B42" s="137" t="s">
        <v>195</v>
      </c>
      <c r="C42" s="136" t="s">
        <v>122</v>
      </c>
      <c r="D42" s="149"/>
      <c r="E42" s="74" t="s">
        <v>31</v>
      </c>
      <c r="F42" s="30">
        <f t="shared" ref="F42" si="5">G42+H42+I42</f>
        <v>90.5</v>
      </c>
      <c r="G42" s="30">
        <v>90.5</v>
      </c>
      <c r="H42" s="30"/>
      <c r="I42" s="30"/>
      <c r="J42" s="39"/>
      <c r="K42" s="39"/>
      <c r="L42" s="40"/>
      <c r="M42" s="67">
        <f>SUM(G41)</f>
        <v>81607.8</v>
      </c>
      <c r="N42" s="67">
        <f>SUM(G40,G42)</f>
        <v>76640.399999999994</v>
      </c>
    </row>
    <row r="43" spans="1:14" ht="57" thickBot="1" x14ac:dyDescent="0.35">
      <c r="B43" s="146" t="s">
        <v>32</v>
      </c>
      <c r="C43" s="147"/>
      <c r="D43" s="8"/>
      <c r="E43" s="62" t="s">
        <v>33</v>
      </c>
      <c r="F43" s="56">
        <f>SUM(F40:F42)</f>
        <v>483920.6</v>
      </c>
      <c r="G43" s="31">
        <f>SUM(G40:G42)</f>
        <v>158248.20000000001</v>
      </c>
      <c r="H43" s="31">
        <f>SUM(H40:H42)</f>
        <v>160585.5</v>
      </c>
      <c r="I43" s="31">
        <f>SUM(I40:I42)</f>
        <v>165086.9</v>
      </c>
      <c r="J43" s="57"/>
      <c r="K43" s="8"/>
      <c r="L43" s="45"/>
      <c r="N43" s="67"/>
    </row>
    <row r="44" spans="1:14" x14ac:dyDescent="0.3">
      <c r="B44" s="176" t="s">
        <v>34</v>
      </c>
      <c r="C44" s="177"/>
      <c r="D44" s="177"/>
      <c r="E44" s="177"/>
      <c r="F44" s="177"/>
      <c r="G44" s="177"/>
      <c r="H44" s="177"/>
      <c r="I44" s="177"/>
      <c r="J44" s="177"/>
      <c r="K44" s="177"/>
      <c r="L44" s="178"/>
    </row>
    <row r="45" spans="1:14" x14ac:dyDescent="0.3">
      <c r="B45" s="173" t="s">
        <v>82</v>
      </c>
      <c r="C45" s="174"/>
      <c r="D45" s="174"/>
      <c r="E45" s="174"/>
      <c r="F45" s="174"/>
      <c r="G45" s="174"/>
      <c r="H45" s="174"/>
      <c r="I45" s="174"/>
      <c r="J45" s="174"/>
      <c r="K45" s="174"/>
      <c r="L45" s="175"/>
    </row>
    <row r="46" spans="1:14" x14ac:dyDescent="0.3">
      <c r="B46" s="192" t="s">
        <v>70</v>
      </c>
      <c r="C46" s="193"/>
      <c r="D46" s="193"/>
      <c r="E46" s="193"/>
      <c r="F46" s="193"/>
      <c r="G46" s="193"/>
      <c r="H46" s="193"/>
      <c r="I46" s="193"/>
      <c r="J46" s="193"/>
      <c r="K46" s="193"/>
      <c r="L46" s="195"/>
    </row>
    <row r="47" spans="1:14" x14ac:dyDescent="0.3">
      <c r="B47" s="192"/>
      <c r="C47" s="193"/>
      <c r="D47" s="193"/>
      <c r="E47" s="193"/>
      <c r="F47" s="193"/>
      <c r="G47" s="193"/>
      <c r="H47" s="193"/>
      <c r="I47" s="193"/>
      <c r="J47" s="194"/>
      <c r="K47" s="193"/>
      <c r="L47" s="195"/>
    </row>
    <row r="48" spans="1:14" ht="75" x14ac:dyDescent="0.3">
      <c r="B48" s="12" t="s">
        <v>35</v>
      </c>
      <c r="C48" s="64" t="s">
        <v>56</v>
      </c>
      <c r="D48" s="64" t="s">
        <v>22</v>
      </c>
      <c r="E48" s="64" t="s">
        <v>22</v>
      </c>
      <c r="F48" s="3"/>
      <c r="G48" s="6"/>
      <c r="H48" s="6"/>
      <c r="I48" s="9"/>
      <c r="J48" s="4">
        <v>100</v>
      </c>
      <c r="K48" s="4">
        <v>100</v>
      </c>
      <c r="L48" s="38">
        <v>100</v>
      </c>
    </row>
    <row r="49" spans="1:15" ht="78.599999999999994" customHeight="1" x14ac:dyDescent="0.3">
      <c r="B49" s="25" t="s">
        <v>52</v>
      </c>
      <c r="C49" s="64" t="s">
        <v>57</v>
      </c>
      <c r="D49" s="64" t="s">
        <v>22</v>
      </c>
      <c r="E49" s="64" t="s">
        <v>22</v>
      </c>
      <c r="F49" s="3"/>
      <c r="G49" s="6"/>
      <c r="H49" s="6"/>
      <c r="I49" s="9"/>
      <c r="J49" s="66">
        <v>100</v>
      </c>
      <c r="K49" s="66">
        <v>100</v>
      </c>
      <c r="L49" s="65">
        <v>100</v>
      </c>
    </row>
    <row r="50" spans="1:15" ht="75" x14ac:dyDescent="0.3">
      <c r="B50" s="25" t="s">
        <v>53</v>
      </c>
      <c r="C50" s="64" t="s">
        <v>185</v>
      </c>
      <c r="D50" s="64" t="s">
        <v>22</v>
      </c>
      <c r="E50" s="64" t="s">
        <v>22</v>
      </c>
      <c r="F50" s="3"/>
      <c r="G50" s="6"/>
      <c r="H50" s="6"/>
      <c r="I50" s="9"/>
      <c r="J50" s="4">
        <v>100</v>
      </c>
      <c r="K50" s="4">
        <v>100</v>
      </c>
      <c r="L50" s="38">
        <v>100</v>
      </c>
    </row>
    <row r="51" spans="1:15" ht="75" x14ac:dyDescent="0.3">
      <c r="B51" s="25" t="s">
        <v>186</v>
      </c>
      <c r="C51" s="111" t="s">
        <v>185</v>
      </c>
      <c r="D51" s="111" t="s">
        <v>22</v>
      </c>
      <c r="E51" s="111" t="s">
        <v>22</v>
      </c>
      <c r="F51" s="3"/>
      <c r="G51" s="6"/>
      <c r="H51" s="6"/>
      <c r="I51" s="9"/>
      <c r="J51" s="4">
        <v>100</v>
      </c>
      <c r="K51" s="4">
        <v>100</v>
      </c>
      <c r="L51" s="38">
        <v>100</v>
      </c>
    </row>
    <row r="52" spans="1:15" x14ac:dyDescent="0.3">
      <c r="B52" s="25" t="s">
        <v>187</v>
      </c>
      <c r="C52" s="111" t="s">
        <v>188</v>
      </c>
      <c r="D52" s="111" t="s">
        <v>22</v>
      </c>
      <c r="E52" s="111" t="s">
        <v>22</v>
      </c>
      <c r="F52" s="3"/>
      <c r="G52" s="6"/>
      <c r="H52" s="6"/>
      <c r="I52" s="9"/>
      <c r="J52" s="4">
        <v>72.7</v>
      </c>
      <c r="K52" s="4">
        <v>72.7</v>
      </c>
      <c r="L52" s="38">
        <v>72.7</v>
      </c>
    </row>
    <row r="53" spans="1:15" ht="75" x14ac:dyDescent="0.3">
      <c r="B53" s="25" t="s">
        <v>189</v>
      </c>
      <c r="C53" s="64" t="s">
        <v>36</v>
      </c>
      <c r="D53" s="64" t="s">
        <v>22</v>
      </c>
      <c r="E53" s="64" t="s">
        <v>22</v>
      </c>
      <c r="F53" s="3"/>
      <c r="G53" s="6"/>
      <c r="H53" s="6"/>
      <c r="I53" s="9"/>
      <c r="J53" s="4">
        <v>100</v>
      </c>
      <c r="K53" s="4">
        <v>100</v>
      </c>
      <c r="L53" s="38">
        <v>100</v>
      </c>
    </row>
    <row r="54" spans="1:15" ht="37.5" x14ac:dyDescent="0.3">
      <c r="B54" s="22" t="s">
        <v>65</v>
      </c>
      <c r="C54" s="26" t="s">
        <v>106</v>
      </c>
      <c r="D54" s="64" t="s">
        <v>22</v>
      </c>
      <c r="E54" s="64" t="s">
        <v>22</v>
      </c>
      <c r="F54" s="3"/>
      <c r="G54" s="6"/>
      <c r="H54" s="6"/>
      <c r="I54" s="9"/>
      <c r="J54" s="4">
        <v>100</v>
      </c>
      <c r="K54" s="4">
        <v>100</v>
      </c>
      <c r="L54" s="38">
        <v>100</v>
      </c>
    </row>
    <row r="55" spans="1:15" ht="40.9" customHeight="1" x14ac:dyDescent="0.3">
      <c r="A55" s="1" t="s">
        <v>163</v>
      </c>
      <c r="B55" s="25" t="s">
        <v>102</v>
      </c>
      <c r="C55" s="64" t="s">
        <v>80</v>
      </c>
      <c r="D55" s="148" t="s">
        <v>38</v>
      </c>
      <c r="E55" s="64" t="s">
        <v>25</v>
      </c>
      <c r="F55" s="30">
        <f>G55+H55+I55</f>
        <v>48273.4</v>
      </c>
      <c r="G55" s="30">
        <v>16081</v>
      </c>
      <c r="H55" s="30">
        <v>16096.2</v>
      </c>
      <c r="I55" s="30">
        <v>16096.2</v>
      </c>
      <c r="J55" s="10"/>
      <c r="K55" s="10"/>
      <c r="L55" s="44"/>
    </row>
    <row r="56" spans="1:15" ht="75.95" customHeight="1" x14ac:dyDescent="0.3">
      <c r="A56" s="67" t="s">
        <v>164</v>
      </c>
      <c r="B56" s="36" t="s">
        <v>103</v>
      </c>
      <c r="C56" s="72" t="s">
        <v>71</v>
      </c>
      <c r="D56" s="149"/>
      <c r="E56" s="72" t="s">
        <v>23</v>
      </c>
      <c r="F56" s="30">
        <f>G56+H56+I56</f>
        <v>357910.9</v>
      </c>
      <c r="G56" s="30">
        <v>114154.1</v>
      </c>
      <c r="H56" s="30">
        <f>126749.8-H57</f>
        <v>118281.40000000001</v>
      </c>
      <c r="I56" s="30">
        <f>134409.6-I57</f>
        <v>125475.40000000001</v>
      </c>
      <c r="J56" s="46"/>
      <c r="K56" s="46"/>
      <c r="L56" s="47"/>
      <c r="M56" s="67"/>
      <c r="N56" s="67"/>
      <c r="O56" s="67"/>
    </row>
    <row r="57" spans="1:15" ht="78.599999999999994" customHeight="1" x14ac:dyDescent="0.3">
      <c r="A57" s="1" t="s">
        <v>201</v>
      </c>
      <c r="B57" s="36" t="s">
        <v>111</v>
      </c>
      <c r="C57" s="75" t="s">
        <v>112</v>
      </c>
      <c r="D57" s="149"/>
      <c r="E57" s="75" t="s">
        <v>23</v>
      </c>
      <c r="F57" s="30">
        <f>G57+H57+I57</f>
        <v>23663.5</v>
      </c>
      <c r="G57" s="30">
        <v>6260.9</v>
      </c>
      <c r="H57" s="30">
        <v>8468.4</v>
      </c>
      <c r="I57" s="30">
        <v>8934.2000000000007</v>
      </c>
      <c r="J57" s="46"/>
      <c r="K57" s="46"/>
      <c r="L57" s="47"/>
    </row>
    <row r="58" spans="1:15" s="79" customFormat="1" ht="37.5" customHeight="1" thickBot="1" x14ac:dyDescent="0.35">
      <c r="A58" s="79">
        <v>310</v>
      </c>
      <c r="B58" s="110" t="s">
        <v>196</v>
      </c>
      <c r="C58" s="109" t="s">
        <v>122</v>
      </c>
      <c r="D58" s="149"/>
      <c r="E58" s="24" t="s">
        <v>25</v>
      </c>
      <c r="F58" s="80">
        <f t="shared" ref="F58" si="6">G58+H58+I58</f>
        <v>0</v>
      </c>
      <c r="G58" s="80"/>
      <c r="H58" s="80"/>
      <c r="I58" s="80"/>
      <c r="J58" s="81"/>
      <c r="K58" s="81"/>
      <c r="L58" s="82"/>
      <c r="M58" s="79" t="s">
        <v>206</v>
      </c>
      <c r="N58" s="79" t="s">
        <v>204</v>
      </c>
    </row>
    <row r="59" spans="1:15" ht="57" thickBot="1" x14ac:dyDescent="0.35">
      <c r="B59" s="146" t="s">
        <v>37</v>
      </c>
      <c r="C59" s="147"/>
      <c r="D59" s="13"/>
      <c r="E59" s="32" t="s">
        <v>33</v>
      </c>
      <c r="F59" s="31">
        <f>SUM(F55:F58)</f>
        <v>429847.80000000005</v>
      </c>
      <c r="G59" s="31">
        <f>SUM(G55:G58)</f>
        <v>136496</v>
      </c>
      <c r="H59" s="31">
        <f>SUM(H55:H58)</f>
        <v>142846</v>
      </c>
      <c r="I59" s="51">
        <f>SUM(I55:I58)</f>
        <v>150505.80000000002</v>
      </c>
      <c r="J59" s="8"/>
      <c r="K59" s="8"/>
      <c r="L59" s="45"/>
      <c r="M59" s="67">
        <f>SUM(G56,G57)</f>
        <v>120415</v>
      </c>
      <c r="N59" s="67">
        <f>SUM(G55,G58)</f>
        <v>16081</v>
      </c>
      <c r="O59" s="67"/>
    </row>
    <row r="60" spans="1:15" x14ac:dyDescent="0.3">
      <c r="B60" s="158" t="s">
        <v>191</v>
      </c>
      <c r="C60" s="159"/>
      <c r="D60" s="159"/>
      <c r="E60" s="159"/>
      <c r="F60" s="159"/>
      <c r="G60" s="159"/>
      <c r="H60" s="159"/>
      <c r="I60" s="159"/>
      <c r="J60" s="163"/>
      <c r="K60" s="159"/>
      <c r="L60" s="160"/>
    </row>
    <row r="61" spans="1:15" ht="37.5" x14ac:dyDescent="0.3">
      <c r="B61" s="27" t="s">
        <v>90</v>
      </c>
      <c r="C61" s="24" t="s">
        <v>100</v>
      </c>
      <c r="D61" s="10"/>
      <c r="E61" s="4" t="s">
        <v>22</v>
      </c>
      <c r="F61" s="3"/>
      <c r="G61" s="6"/>
      <c r="H61" s="6"/>
      <c r="I61" s="9"/>
      <c r="J61" s="4">
        <v>126</v>
      </c>
      <c r="K61" s="4">
        <v>126</v>
      </c>
      <c r="L61" s="38">
        <v>126</v>
      </c>
    </row>
    <row r="62" spans="1:15" ht="60" customHeight="1" x14ac:dyDescent="0.3">
      <c r="B62" s="7" t="s">
        <v>117</v>
      </c>
      <c r="C62" s="122" t="s">
        <v>173</v>
      </c>
      <c r="D62" s="10"/>
      <c r="E62" s="126"/>
      <c r="F62" s="30"/>
      <c r="G62" s="30"/>
      <c r="H62" s="30"/>
      <c r="I62" s="30"/>
      <c r="J62" s="39">
        <v>100</v>
      </c>
      <c r="K62" s="39">
        <v>100</v>
      </c>
      <c r="L62" s="39">
        <v>100</v>
      </c>
    </row>
    <row r="63" spans="1:15" ht="36" customHeight="1" x14ac:dyDescent="0.3">
      <c r="B63" s="7" t="s">
        <v>118</v>
      </c>
      <c r="C63" s="64" t="s">
        <v>72</v>
      </c>
      <c r="D63" s="172" t="s">
        <v>40</v>
      </c>
      <c r="E63" s="125" t="s">
        <v>23</v>
      </c>
      <c r="F63" s="30">
        <f>G63+H63+I63</f>
        <v>5291.7000000000007</v>
      </c>
      <c r="G63" s="30">
        <v>1763.9</v>
      </c>
      <c r="H63" s="30">
        <v>1763.9</v>
      </c>
      <c r="I63" s="30">
        <v>1763.9</v>
      </c>
      <c r="J63" s="10"/>
      <c r="K63" s="10"/>
      <c r="L63" s="44"/>
    </row>
    <row r="64" spans="1:15" ht="57" customHeight="1" thickBot="1" x14ac:dyDescent="0.35">
      <c r="B64" s="123" t="s">
        <v>138</v>
      </c>
      <c r="C64" s="122" t="s">
        <v>174</v>
      </c>
      <c r="D64" s="148"/>
      <c r="E64" s="122" t="s">
        <v>119</v>
      </c>
      <c r="F64" s="30">
        <f>G64+H64+I64</f>
        <v>29529.300000000003</v>
      </c>
      <c r="G64" s="30">
        <v>9843.1</v>
      </c>
      <c r="H64" s="30">
        <v>9843.1</v>
      </c>
      <c r="I64" s="30">
        <v>9843.1</v>
      </c>
      <c r="J64" s="46"/>
      <c r="K64" s="46"/>
      <c r="L64" s="124"/>
    </row>
    <row r="65" spans="2:13" ht="38.450000000000003" customHeight="1" thickBot="1" x14ac:dyDescent="0.35">
      <c r="B65" s="146" t="s">
        <v>39</v>
      </c>
      <c r="C65" s="147"/>
      <c r="D65" s="148"/>
      <c r="E65" s="127"/>
      <c r="F65" s="31">
        <f>SUM(F63:F64)</f>
        <v>34821</v>
      </c>
      <c r="G65" s="31">
        <f t="shared" ref="G65:I65" si="7">SUM(G63:G64)</f>
        <v>11607</v>
      </c>
      <c r="H65" s="31">
        <f t="shared" si="7"/>
        <v>11607</v>
      </c>
      <c r="I65" s="31">
        <f t="shared" si="7"/>
        <v>11607</v>
      </c>
      <c r="J65" s="8"/>
      <c r="K65" s="8"/>
      <c r="L65" s="45"/>
    </row>
    <row r="66" spans="2:13" ht="23.45" customHeight="1" x14ac:dyDescent="0.3">
      <c r="B66" s="179" t="s">
        <v>166</v>
      </c>
      <c r="C66" s="180"/>
      <c r="D66" s="180"/>
      <c r="E66" s="180"/>
      <c r="F66" s="180"/>
      <c r="G66" s="180"/>
      <c r="H66" s="180"/>
      <c r="I66" s="180"/>
      <c r="J66" s="180"/>
      <c r="K66" s="180"/>
      <c r="L66" s="181"/>
      <c r="M66" s="67"/>
    </row>
    <row r="67" spans="2:13" ht="55.15" customHeight="1" x14ac:dyDescent="0.3">
      <c r="B67" s="111" t="s">
        <v>158</v>
      </c>
      <c r="C67" s="111" t="s">
        <v>190</v>
      </c>
      <c r="D67" s="148" t="s">
        <v>40</v>
      </c>
      <c r="E67" s="111"/>
      <c r="F67" s="103"/>
      <c r="G67" s="103"/>
      <c r="H67" s="103"/>
      <c r="I67" s="103"/>
      <c r="J67" s="104">
        <v>100</v>
      </c>
      <c r="K67" s="104">
        <v>100</v>
      </c>
      <c r="L67" s="104">
        <v>100</v>
      </c>
      <c r="M67" s="67"/>
    </row>
    <row r="68" spans="2:13" s="79" customFormat="1" ht="22.15" customHeight="1" x14ac:dyDescent="0.3">
      <c r="B68" s="182" t="s">
        <v>159</v>
      </c>
      <c r="C68" s="184" t="s">
        <v>134</v>
      </c>
      <c r="D68" s="149"/>
      <c r="E68" s="24" t="s">
        <v>25</v>
      </c>
      <c r="F68" s="80">
        <f t="shared" ref="F68:F69" si="8">G68+H68+I68</f>
        <v>0</v>
      </c>
      <c r="G68" s="80"/>
      <c r="H68" s="80"/>
      <c r="I68" s="80"/>
      <c r="J68" s="81"/>
      <c r="K68" s="81"/>
      <c r="L68" s="82"/>
    </row>
    <row r="69" spans="2:13" s="79" customFormat="1" ht="22.15" customHeight="1" thickBot="1" x14ac:dyDescent="0.35">
      <c r="B69" s="183"/>
      <c r="C69" s="185"/>
      <c r="D69" s="149"/>
      <c r="E69" s="140" t="s">
        <v>23</v>
      </c>
      <c r="F69" s="80">
        <f t="shared" si="8"/>
        <v>0</v>
      </c>
      <c r="G69" s="80"/>
      <c r="H69" s="80"/>
      <c r="I69" s="80"/>
      <c r="J69" s="81"/>
      <c r="K69" s="81"/>
      <c r="L69" s="82"/>
    </row>
    <row r="70" spans="2:13" ht="35.1" customHeight="1" thickBot="1" x14ac:dyDescent="0.35">
      <c r="B70" s="146" t="s">
        <v>160</v>
      </c>
      <c r="C70" s="147"/>
      <c r="D70" s="105"/>
      <c r="E70" s="32" t="s">
        <v>33</v>
      </c>
      <c r="F70" s="31">
        <f>SUM(F68:F69)</f>
        <v>0</v>
      </c>
      <c r="G70" s="31">
        <f t="shared" ref="G70:I70" si="9">SUM(G68:G69)</f>
        <v>0</v>
      </c>
      <c r="H70" s="31">
        <f t="shared" si="9"/>
        <v>0</v>
      </c>
      <c r="I70" s="31">
        <f t="shared" si="9"/>
        <v>0</v>
      </c>
      <c r="J70" s="8"/>
      <c r="K70" s="8"/>
      <c r="L70" s="45"/>
      <c r="M70" s="67"/>
    </row>
    <row r="71" spans="2:13" s="79" customFormat="1" ht="23.45" customHeight="1" x14ac:dyDescent="0.3">
      <c r="B71" s="220" t="s">
        <v>171</v>
      </c>
      <c r="C71" s="221"/>
      <c r="D71" s="221"/>
      <c r="E71" s="221"/>
      <c r="F71" s="221"/>
      <c r="G71" s="221"/>
      <c r="H71" s="221"/>
      <c r="I71" s="221"/>
      <c r="J71" s="221"/>
      <c r="K71" s="221"/>
      <c r="L71" s="222"/>
      <c r="M71" s="112"/>
    </row>
    <row r="72" spans="2:13" s="79" customFormat="1" ht="42" customHeight="1" x14ac:dyDescent="0.3">
      <c r="B72" s="24" t="s">
        <v>168</v>
      </c>
      <c r="C72" s="24" t="s">
        <v>238</v>
      </c>
      <c r="D72" s="24"/>
      <c r="E72" s="24"/>
      <c r="F72" s="24"/>
      <c r="G72" s="24"/>
      <c r="H72" s="24"/>
      <c r="I72" s="24"/>
      <c r="J72" s="24">
        <v>44</v>
      </c>
      <c r="K72" s="24">
        <v>44</v>
      </c>
      <c r="L72" s="24">
        <v>44</v>
      </c>
      <c r="M72" s="112"/>
    </row>
    <row r="73" spans="2:13" s="79" customFormat="1" ht="59.45" customHeight="1" x14ac:dyDescent="0.3">
      <c r="B73" s="24" t="s">
        <v>197</v>
      </c>
      <c r="C73" s="24" t="s">
        <v>175</v>
      </c>
      <c r="D73" s="113"/>
      <c r="E73" s="24"/>
      <c r="F73" s="114"/>
      <c r="G73" s="114"/>
      <c r="H73" s="114"/>
      <c r="I73" s="114"/>
      <c r="J73" s="115">
        <v>100</v>
      </c>
      <c r="K73" s="115">
        <v>100</v>
      </c>
      <c r="L73" s="115">
        <v>100</v>
      </c>
      <c r="M73" s="112"/>
    </row>
    <row r="74" spans="2:13" s="79" customFormat="1" ht="38.450000000000003" customHeight="1" x14ac:dyDescent="0.3">
      <c r="B74" s="223" t="s">
        <v>169</v>
      </c>
      <c r="C74" s="184" t="s">
        <v>165</v>
      </c>
      <c r="D74" s="225" t="s">
        <v>40</v>
      </c>
      <c r="E74" s="24" t="s">
        <v>119</v>
      </c>
      <c r="F74" s="80">
        <f t="shared" ref="F74:F76" si="10">G74+H74+I74</f>
        <v>0</v>
      </c>
      <c r="G74" s="80"/>
      <c r="H74" s="80"/>
      <c r="I74" s="80"/>
      <c r="J74" s="115"/>
      <c r="K74" s="115"/>
      <c r="L74" s="115"/>
      <c r="M74" s="112"/>
    </row>
    <row r="75" spans="2:13" s="79" customFormat="1" ht="23.45" customHeight="1" x14ac:dyDescent="0.3">
      <c r="B75" s="224"/>
      <c r="C75" s="185"/>
      <c r="D75" s="226"/>
      <c r="E75" s="24" t="s">
        <v>23</v>
      </c>
      <c r="F75" s="80">
        <f t="shared" si="10"/>
        <v>0</v>
      </c>
      <c r="G75" s="80"/>
      <c r="H75" s="80"/>
      <c r="I75" s="80"/>
      <c r="J75" s="81"/>
      <c r="K75" s="81"/>
      <c r="L75" s="82"/>
    </row>
    <row r="76" spans="2:13" s="79" customFormat="1" ht="23.45" customHeight="1" thickBot="1" x14ac:dyDescent="0.35">
      <c r="B76" s="228"/>
      <c r="C76" s="227"/>
      <c r="D76" s="226"/>
      <c r="E76" s="140" t="s">
        <v>25</v>
      </c>
      <c r="F76" s="80">
        <f t="shared" si="10"/>
        <v>0</v>
      </c>
      <c r="G76" s="80"/>
      <c r="H76" s="80"/>
      <c r="I76" s="80"/>
      <c r="J76" s="81"/>
      <c r="K76" s="81"/>
      <c r="L76" s="82"/>
    </row>
    <row r="77" spans="2:13" s="79" customFormat="1" ht="37.9" customHeight="1" thickBot="1" x14ac:dyDescent="0.35">
      <c r="B77" s="161" t="s">
        <v>167</v>
      </c>
      <c r="C77" s="162"/>
      <c r="D77" s="116"/>
      <c r="E77" s="117" t="s">
        <v>33</v>
      </c>
      <c r="F77" s="118">
        <f>SUM(F74:F76)</f>
        <v>0</v>
      </c>
      <c r="G77" s="118">
        <f>SUM(G74:G76)</f>
        <v>0</v>
      </c>
      <c r="H77" s="118">
        <f>SUM(H74:H76)</f>
        <v>0</v>
      </c>
      <c r="I77" s="118">
        <f>SUM(I74:I76)</f>
        <v>0</v>
      </c>
      <c r="J77" s="119"/>
      <c r="K77" s="119"/>
      <c r="L77" s="120"/>
      <c r="M77" s="112"/>
    </row>
    <row r="78" spans="2:13" s="79" customFormat="1" ht="23.45" customHeight="1" x14ac:dyDescent="0.3">
      <c r="B78" s="220" t="s">
        <v>225</v>
      </c>
      <c r="C78" s="221"/>
      <c r="D78" s="221"/>
      <c r="E78" s="221"/>
      <c r="F78" s="221"/>
      <c r="G78" s="221"/>
      <c r="H78" s="221"/>
      <c r="I78" s="221"/>
      <c r="J78" s="221"/>
      <c r="K78" s="221"/>
      <c r="L78" s="222"/>
      <c r="M78" s="112"/>
    </row>
    <row r="79" spans="2:13" s="79" customFormat="1" ht="55.15" customHeight="1" x14ac:dyDescent="0.3">
      <c r="B79" s="24" t="s">
        <v>170</v>
      </c>
      <c r="C79" s="24" t="s">
        <v>224</v>
      </c>
      <c r="D79" s="24"/>
      <c r="E79" s="24"/>
      <c r="F79" s="24"/>
      <c r="G79" s="24"/>
      <c r="H79" s="24"/>
      <c r="I79" s="24"/>
      <c r="J79" s="24">
        <v>0</v>
      </c>
      <c r="K79" s="24">
        <v>1</v>
      </c>
      <c r="L79" s="24">
        <v>1</v>
      </c>
      <c r="M79" s="112"/>
    </row>
    <row r="80" spans="2:13" s="79" customFormat="1" ht="29.45" customHeight="1" x14ac:dyDescent="0.3">
      <c r="B80" s="223" t="s">
        <v>172</v>
      </c>
      <c r="C80" s="184" t="s">
        <v>223</v>
      </c>
      <c r="D80" s="225"/>
      <c r="E80" s="24" t="s">
        <v>23</v>
      </c>
      <c r="F80" s="80">
        <f t="shared" ref="F80" si="11">G80+H80+I80</f>
        <v>0</v>
      </c>
      <c r="G80" s="80"/>
      <c r="H80" s="80"/>
      <c r="I80" s="80"/>
      <c r="J80" s="115"/>
      <c r="K80" s="115"/>
      <c r="L80" s="115"/>
      <c r="M80" s="112"/>
    </row>
    <row r="81" spans="2:15" s="79" customFormat="1" ht="29.45" customHeight="1" thickBot="1" x14ac:dyDescent="0.35">
      <c r="B81" s="224"/>
      <c r="C81" s="185"/>
      <c r="D81" s="226"/>
      <c r="E81" s="24" t="s">
        <v>25</v>
      </c>
      <c r="F81" s="80">
        <f t="shared" ref="F81" si="12">G81+H81+I81</f>
        <v>0</v>
      </c>
      <c r="G81" s="80"/>
      <c r="H81" s="80"/>
      <c r="I81" s="80"/>
      <c r="J81" s="81"/>
      <c r="K81" s="81"/>
      <c r="L81" s="82"/>
    </row>
    <row r="82" spans="2:15" s="79" customFormat="1" ht="35.1" customHeight="1" thickBot="1" x14ac:dyDescent="0.35">
      <c r="B82" s="161" t="s">
        <v>194</v>
      </c>
      <c r="C82" s="162"/>
      <c r="D82" s="116"/>
      <c r="E82" s="117" t="s">
        <v>33</v>
      </c>
      <c r="F82" s="118">
        <f>SUM(F80:F81)</f>
        <v>0</v>
      </c>
      <c r="G82" s="118">
        <f>SUM(G80:G81)</f>
        <v>0</v>
      </c>
      <c r="H82" s="118">
        <f>SUM(H80:H81)</f>
        <v>0</v>
      </c>
      <c r="I82" s="118">
        <f>SUM(I80:I81)</f>
        <v>0</v>
      </c>
      <c r="J82" s="119"/>
      <c r="K82" s="119"/>
      <c r="L82" s="120"/>
      <c r="M82" s="112" t="s">
        <v>204</v>
      </c>
      <c r="N82" s="79" t="s">
        <v>205</v>
      </c>
      <c r="O82" s="79" t="s">
        <v>206</v>
      </c>
    </row>
    <row r="83" spans="2:15" ht="57" thickBot="1" x14ac:dyDescent="0.35">
      <c r="B83" s="170" t="s">
        <v>79</v>
      </c>
      <c r="C83" s="171"/>
      <c r="D83" s="18"/>
      <c r="E83" s="106" t="s">
        <v>33</v>
      </c>
      <c r="F83" s="107">
        <f>SUM(F70,F65,F59,F77,F82)</f>
        <v>464668.80000000005</v>
      </c>
      <c r="G83" s="107">
        <f>SUM(G70,G65,G59,G77,G82)</f>
        <v>148103</v>
      </c>
      <c r="H83" s="107">
        <f t="shared" ref="H83:I83" si="13">SUM(H70,H65,H59,H77,H82)</f>
        <v>154453</v>
      </c>
      <c r="I83" s="107">
        <f t="shared" si="13"/>
        <v>162112.80000000002</v>
      </c>
      <c r="J83" s="18"/>
      <c r="K83" s="18"/>
      <c r="L83" s="48"/>
      <c r="M83" s="67">
        <f>SUM(G81,G76,G68,G58,G55)</f>
        <v>16081</v>
      </c>
      <c r="N83" s="67">
        <f>SUM(G74,G64)</f>
        <v>9843.1</v>
      </c>
      <c r="O83" s="67">
        <f>SUM(G80,G75,G69,G63,G57,G56)</f>
        <v>122178.90000000001</v>
      </c>
    </row>
    <row r="84" spans="2:15" x14ac:dyDescent="0.3">
      <c r="B84" s="158" t="s">
        <v>183</v>
      </c>
      <c r="C84" s="159"/>
      <c r="D84" s="159"/>
      <c r="E84" s="159"/>
      <c r="F84" s="159"/>
      <c r="G84" s="159"/>
      <c r="H84" s="159"/>
      <c r="I84" s="159"/>
      <c r="J84" s="159"/>
      <c r="K84" s="159"/>
      <c r="L84" s="160"/>
    </row>
    <row r="85" spans="2:15" x14ac:dyDescent="0.3">
      <c r="B85" s="167" t="s">
        <v>58</v>
      </c>
      <c r="C85" s="168"/>
      <c r="D85" s="168"/>
      <c r="E85" s="168"/>
      <c r="F85" s="168"/>
      <c r="G85" s="168"/>
      <c r="H85" s="168"/>
      <c r="I85" s="168"/>
      <c r="J85" s="168"/>
      <c r="K85" s="168"/>
      <c r="L85" s="169"/>
    </row>
    <row r="86" spans="2:15" x14ac:dyDescent="0.3">
      <c r="B86" s="192" t="s">
        <v>73</v>
      </c>
      <c r="C86" s="193"/>
      <c r="D86" s="193"/>
      <c r="E86" s="193"/>
      <c r="F86" s="193"/>
      <c r="G86" s="193"/>
      <c r="H86" s="193"/>
      <c r="I86" s="193"/>
      <c r="J86" s="194"/>
      <c r="K86" s="193"/>
      <c r="L86" s="195"/>
    </row>
    <row r="87" spans="2:15" ht="75" x14ac:dyDescent="0.3">
      <c r="B87" s="12" t="s">
        <v>41</v>
      </c>
      <c r="C87" s="111" t="s">
        <v>42</v>
      </c>
      <c r="D87" s="111" t="s">
        <v>22</v>
      </c>
      <c r="E87" s="111" t="s">
        <v>22</v>
      </c>
      <c r="F87" s="111"/>
      <c r="G87" s="111"/>
      <c r="H87" s="111"/>
      <c r="I87" s="131"/>
      <c r="J87" s="130">
        <v>70</v>
      </c>
      <c r="K87" s="111">
        <v>71</v>
      </c>
      <c r="L87" s="132">
        <v>72</v>
      </c>
    </row>
    <row r="88" spans="2:15" x14ac:dyDescent="0.3">
      <c r="B88" s="12" t="s">
        <v>43</v>
      </c>
      <c r="C88" s="111" t="s">
        <v>192</v>
      </c>
      <c r="D88" s="111" t="s">
        <v>22</v>
      </c>
      <c r="E88" s="111" t="s">
        <v>22</v>
      </c>
      <c r="F88" s="111"/>
      <c r="G88" s="111"/>
      <c r="H88" s="111"/>
      <c r="I88" s="131"/>
      <c r="J88" s="130">
        <v>807</v>
      </c>
      <c r="K88" s="111">
        <v>807</v>
      </c>
      <c r="L88" s="132">
        <v>807</v>
      </c>
    </row>
    <row r="89" spans="2:15" ht="37.5" x14ac:dyDescent="0.3">
      <c r="B89" s="7" t="s">
        <v>193</v>
      </c>
      <c r="C89" s="111" t="s">
        <v>221</v>
      </c>
      <c r="D89" s="111" t="s">
        <v>22</v>
      </c>
      <c r="E89" s="111" t="s">
        <v>22</v>
      </c>
      <c r="F89" s="111"/>
      <c r="G89" s="111"/>
      <c r="H89" s="111"/>
      <c r="I89" s="131"/>
      <c r="J89" s="129">
        <v>365</v>
      </c>
      <c r="K89" s="136">
        <v>370</v>
      </c>
      <c r="L89" s="136">
        <v>375</v>
      </c>
    </row>
    <row r="90" spans="2:15" ht="37.5" x14ac:dyDescent="0.3">
      <c r="B90" s="7" t="s">
        <v>203</v>
      </c>
      <c r="C90" s="111" t="s">
        <v>220</v>
      </c>
      <c r="D90" s="111"/>
      <c r="E90" s="111"/>
      <c r="F90" s="111"/>
      <c r="G90" s="111"/>
      <c r="H90" s="111"/>
      <c r="I90" s="131"/>
      <c r="J90" s="138">
        <v>306</v>
      </c>
      <c r="K90" s="138">
        <v>306</v>
      </c>
      <c r="L90" s="141">
        <v>306</v>
      </c>
    </row>
    <row r="91" spans="2:15" ht="111.6" customHeight="1" thickBot="1" x14ac:dyDescent="0.35">
      <c r="B91" s="4" t="s">
        <v>139</v>
      </c>
      <c r="C91" s="111" t="s">
        <v>80</v>
      </c>
      <c r="D91" s="134" t="s">
        <v>198</v>
      </c>
      <c r="E91" s="111" t="s">
        <v>25</v>
      </c>
      <c r="F91" s="28">
        <f>G91+H91+I91</f>
        <v>86992.200000000012</v>
      </c>
      <c r="G91" s="28">
        <v>29997.399999999998</v>
      </c>
      <c r="H91" s="28">
        <v>26997.4</v>
      </c>
      <c r="I91" s="28">
        <v>29997.4</v>
      </c>
      <c r="J91" s="4"/>
      <c r="K91" s="4"/>
      <c r="L91" s="38"/>
    </row>
    <row r="92" spans="2:15" ht="38.450000000000003" customHeight="1" thickBot="1" x14ac:dyDescent="0.35">
      <c r="B92" s="146" t="s">
        <v>137</v>
      </c>
      <c r="C92" s="147"/>
      <c r="D92" s="8"/>
      <c r="E92" s="32" t="s">
        <v>33</v>
      </c>
      <c r="F92" s="31">
        <f>SUM(F91:F91)</f>
        <v>86992.200000000012</v>
      </c>
      <c r="G92" s="31">
        <f>SUM(G91:G91)</f>
        <v>29997.399999999998</v>
      </c>
      <c r="H92" s="31">
        <f>SUM(H91:H91)</f>
        <v>26997.4</v>
      </c>
      <c r="I92" s="31">
        <f>SUM(I91:I91)</f>
        <v>29997.4</v>
      </c>
      <c r="J92" s="8"/>
      <c r="K92" s="8"/>
      <c r="L92" s="45"/>
    </row>
    <row r="93" spans="2:15" ht="55.5" customHeight="1" x14ac:dyDescent="0.3">
      <c r="B93" s="143" t="s">
        <v>141</v>
      </c>
      <c r="C93" s="144"/>
      <c r="D93" s="144"/>
      <c r="E93" s="144"/>
      <c r="F93" s="144"/>
      <c r="G93" s="144"/>
      <c r="H93" s="144"/>
      <c r="I93" s="144"/>
      <c r="J93" s="144"/>
      <c r="K93" s="144"/>
      <c r="L93" s="145"/>
    </row>
    <row r="94" spans="2:15" x14ac:dyDescent="0.3">
      <c r="B94" s="192" t="s">
        <v>142</v>
      </c>
      <c r="C94" s="193"/>
      <c r="D94" s="193"/>
      <c r="E94" s="193"/>
      <c r="F94" s="193"/>
      <c r="G94" s="193"/>
      <c r="H94" s="193"/>
      <c r="I94" s="193"/>
      <c r="J94" s="194"/>
      <c r="K94" s="193"/>
      <c r="L94" s="195"/>
    </row>
    <row r="95" spans="2:15" ht="44.45" customHeight="1" x14ac:dyDescent="0.3">
      <c r="B95" s="4" t="s">
        <v>149</v>
      </c>
      <c r="C95" s="93" t="s">
        <v>143</v>
      </c>
      <c r="D95" s="148" t="s">
        <v>199</v>
      </c>
      <c r="E95" s="94"/>
      <c r="F95" s="95"/>
      <c r="G95" s="95"/>
      <c r="H95" s="95"/>
      <c r="I95" s="96"/>
      <c r="J95" s="4">
        <v>18.7</v>
      </c>
      <c r="K95" s="70">
        <v>30</v>
      </c>
      <c r="L95" s="71">
        <v>30</v>
      </c>
    </row>
    <row r="96" spans="2:15" ht="63.6" customHeight="1" thickBot="1" x14ac:dyDescent="0.35">
      <c r="B96" s="4" t="s">
        <v>219</v>
      </c>
      <c r="C96" s="93" t="s">
        <v>144</v>
      </c>
      <c r="D96" s="149"/>
      <c r="E96" s="135" t="s">
        <v>25</v>
      </c>
      <c r="F96" s="28">
        <f>G96</f>
        <v>0</v>
      </c>
      <c r="G96" s="28"/>
      <c r="H96" s="28"/>
      <c r="I96" s="28"/>
      <c r="J96" s="4"/>
      <c r="K96" s="4"/>
      <c r="L96" s="4"/>
    </row>
    <row r="97" spans="1:19" ht="38.450000000000003" customHeight="1" thickBot="1" x14ac:dyDescent="0.35">
      <c r="B97" s="196" t="s">
        <v>140</v>
      </c>
      <c r="C97" s="197"/>
      <c r="D97" s="8"/>
      <c r="E97" s="32" t="s">
        <v>25</v>
      </c>
      <c r="F97" s="31">
        <f>SUM(F96:F96)</f>
        <v>0</v>
      </c>
      <c r="G97" s="31">
        <f>SUM(G96:G96)</f>
        <v>0</v>
      </c>
      <c r="H97" s="31">
        <f>SUM(H96:H96)</f>
        <v>0</v>
      </c>
      <c r="I97" s="31">
        <f>SUM(I96:I96)</f>
        <v>0</v>
      </c>
      <c r="J97" s="8"/>
      <c r="K97" s="8"/>
      <c r="L97" s="45"/>
    </row>
    <row r="98" spans="1:19" ht="38.25" thickBot="1" x14ac:dyDescent="0.35">
      <c r="B98" s="146" t="s">
        <v>44</v>
      </c>
      <c r="C98" s="147"/>
      <c r="D98" s="14"/>
      <c r="E98" s="32" t="s">
        <v>25</v>
      </c>
      <c r="F98" s="31">
        <f>SUM(F97,F92)</f>
        <v>86992.200000000012</v>
      </c>
      <c r="G98" s="31">
        <f>SUM(G97,G92)</f>
        <v>29997.399999999998</v>
      </c>
      <c r="H98" s="31">
        <f>SUM(H97,H92)</f>
        <v>26997.4</v>
      </c>
      <c r="I98" s="31">
        <f>SUM(I97,I92)</f>
        <v>29997.4</v>
      </c>
      <c r="J98" s="8"/>
      <c r="K98" s="8"/>
      <c r="L98" s="45"/>
      <c r="M98" s="67"/>
    </row>
    <row r="99" spans="1:19" ht="22.15" customHeight="1" x14ac:dyDescent="0.3">
      <c r="B99" s="176" t="s">
        <v>45</v>
      </c>
      <c r="C99" s="177"/>
      <c r="D99" s="177"/>
      <c r="E99" s="177"/>
      <c r="F99" s="177"/>
      <c r="G99" s="177"/>
      <c r="H99" s="177"/>
      <c r="I99" s="177"/>
      <c r="J99" s="177"/>
      <c r="K99" s="177"/>
      <c r="L99" s="178"/>
    </row>
    <row r="100" spans="1:19" ht="40.5" customHeight="1" x14ac:dyDescent="0.3">
      <c r="B100" s="198" t="s">
        <v>59</v>
      </c>
      <c r="C100" s="199"/>
      <c r="D100" s="199"/>
      <c r="E100" s="199"/>
      <c r="F100" s="199"/>
      <c r="G100" s="199"/>
      <c r="H100" s="199"/>
      <c r="I100" s="199"/>
      <c r="J100" s="199"/>
      <c r="K100" s="199"/>
      <c r="L100" s="200"/>
    </row>
    <row r="101" spans="1:19" ht="21.6" customHeight="1" x14ac:dyDescent="0.3">
      <c r="B101" s="201" t="s">
        <v>46</v>
      </c>
      <c r="C101" s="202"/>
      <c r="D101" s="202"/>
      <c r="E101" s="202"/>
      <c r="F101" s="202"/>
      <c r="G101" s="202"/>
      <c r="H101" s="202"/>
      <c r="I101" s="202"/>
      <c r="J101" s="203"/>
      <c r="K101" s="202"/>
      <c r="L101" s="204"/>
    </row>
    <row r="102" spans="1:19" ht="42" customHeight="1" x14ac:dyDescent="0.3">
      <c r="B102" s="7" t="s">
        <v>47</v>
      </c>
      <c r="C102" s="64" t="s">
        <v>64</v>
      </c>
      <c r="D102" s="64" t="s">
        <v>22</v>
      </c>
      <c r="E102" s="64" t="s">
        <v>22</v>
      </c>
      <c r="F102" s="3"/>
      <c r="G102" s="6"/>
      <c r="H102" s="6"/>
      <c r="I102" s="9"/>
      <c r="J102" s="4">
        <v>317</v>
      </c>
      <c r="K102" s="4">
        <v>317</v>
      </c>
      <c r="L102" s="38">
        <v>317</v>
      </c>
    </row>
    <row r="103" spans="1:19" ht="92.45" customHeight="1" thickBot="1" x14ac:dyDescent="0.35">
      <c r="B103" s="63" t="s">
        <v>48</v>
      </c>
      <c r="C103" s="139" t="s">
        <v>226</v>
      </c>
      <c r="D103" s="133"/>
      <c r="E103" s="63" t="s">
        <v>23</v>
      </c>
      <c r="F103" s="30">
        <f>G103+H103+I103</f>
        <v>849.7</v>
      </c>
      <c r="G103" s="30">
        <v>849.7</v>
      </c>
      <c r="H103" s="30"/>
      <c r="I103" s="30"/>
      <c r="J103" s="46"/>
      <c r="K103" s="46"/>
      <c r="L103" s="46"/>
    </row>
    <row r="104" spans="1:19" ht="19.5" thickBot="1" x14ac:dyDescent="0.35">
      <c r="B104" s="196" t="s">
        <v>84</v>
      </c>
      <c r="C104" s="197"/>
      <c r="D104" s="11"/>
      <c r="E104" s="68"/>
      <c r="F104" s="31">
        <f>SUM(F103:F103)</f>
        <v>849.7</v>
      </c>
      <c r="G104" s="31">
        <f>SUM(G103:G103)</f>
        <v>849.7</v>
      </c>
      <c r="H104" s="31">
        <f>SUM(H103:H103)</f>
        <v>0</v>
      </c>
      <c r="I104" s="51">
        <f>SUM(I103:I103)</f>
        <v>0</v>
      </c>
      <c r="J104" s="52"/>
      <c r="K104" s="53"/>
      <c r="L104" s="54"/>
      <c r="M104" s="19"/>
      <c r="N104" s="20"/>
      <c r="O104" s="21"/>
      <c r="P104" s="19"/>
      <c r="Q104" s="19"/>
      <c r="R104" s="19"/>
      <c r="S104" s="20"/>
    </row>
    <row r="105" spans="1:19" x14ac:dyDescent="0.3">
      <c r="B105" s="186" t="s">
        <v>97</v>
      </c>
      <c r="C105" s="187"/>
      <c r="D105" s="187"/>
      <c r="E105" s="187"/>
      <c r="F105" s="187"/>
      <c r="G105" s="187"/>
      <c r="H105" s="187"/>
      <c r="I105" s="187"/>
      <c r="J105" s="187"/>
      <c r="K105" s="187"/>
      <c r="L105" s="188"/>
    </row>
    <row r="106" spans="1:19" x14ac:dyDescent="0.3">
      <c r="B106" s="189" t="s">
        <v>99</v>
      </c>
      <c r="C106" s="190"/>
      <c r="D106" s="190"/>
      <c r="E106" s="190"/>
      <c r="F106" s="190"/>
      <c r="G106" s="190"/>
      <c r="H106" s="190"/>
      <c r="I106" s="190"/>
      <c r="J106" s="190"/>
      <c r="K106" s="190"/>
      <c r="L106" s="191"/>
    </row>
    <row r="107" spans="1:19" ht="78" customHeight="1" x14ac:dyDescent="0.3">
      <c r="B107" s="7" t="s">
        <v>91</v>
      </c>
      <c r="C107" s="64" t="s">
        <v>62</v>
      </c>
      <c r="D107" s="15" t="s">
        <v>61</v>
      </c>
      <c r="E107" s="15" t="s">
        <v>61</v>
      </c>
      <c r="F107" s="58"/>
      <c r="G107" s="58"/>
      <c r="H107" s="58"/>
      <c r="I107" s="58"/>
      <c r="J107" s="4">
        <v>60</v>
      </c>
      <c r="K107" s="4">
        <v>60</v>
      </c>
      <c r="L107" s="38">
        <v>60</v>
      </c>
    </row>
    <row r="108" spans="1:19" x14ac:dyDescent="0.3">
      <c r="B108" s="7" t="s">
        <v>92</v>
      </c>
      <c r="C108" s="64" t="s">
        <v>63</v>
      </c>
      <c r="D108" s="15" t="s">
        <v>61</v>
      </c>
      <c r="E108" s="15" t="s">
        <v>61</v>
      </c>
      <c r="F108" s="58"/>
      <c r="G108" s="58"/>
      <c r="H108" s="58"/>
      <c r="I108" s="58"/>
      <c r="J108" s="4">
        <v>33</v>
      </c>
      <c r="K108" s="4">
        <v>40</v>
      </c>
      <c r="L108" s="38">
        <v>40</v>
      </c>
    </row>
    <row r="109" spans="1:19" ht="91.5" customHeight="1" x14ac:dyDescent="0.3">
      <c r="B109" s="7" t="s">
        <v>93</v>
      </c>
      <c r="C109" s="64" t="s">
        <v>120</v>
      </c>
      <c r="D109" s="15" t="s">
        <v>61</v>
      </c>
      <c r="E109" s="15" t="s">
        <v>61</v>
      </c>
      <c r="F109" s="58"/>
      <c r="G109" s="58"/>
      <c r="H109" s="58"/>
      <c r="I109" s="58"/>
      <c r="J109" s="4">
        <v>100</v>
      </c>
      <c r="K109" s="4">
        <v>100</v>
      </c>
      <c r="L109" s="38">
        <v>100</v>
      </c>
    </row>
    <row r="110" spans="1:19" ht="53.1" customHeight="1" thickBot="1" x14ac:dyDescent="0.35">
      <c r="A110" s="1" t="s">
        <v>85</v>
      </c>
      <c r="B110" s="5" t="s">
        <v>94</v>
      </c>
      <c r="C110" s="139" t="s">
        <v>176</v>
      </c>
      <c r="D110" s="16" t="s">
        <v>49</v>
      </c>
      <c r="E110" s="63" t="s">
        <v>25</v>
      </c>
      <c r="F110" s="30">
        <f>G110+H110+I110</f>
        <v>10472.400000000001</v>
      </c>
      <c r="G110" s="30">
        <v>3490.8</v>
      </c>
      <c r="H110" s="30">
        <v>3490.8</v>
      </c>
      <c r="I110" s="30">
        <v>3490.8</v>
      </c>
      <c r="J110" s="46"/>
      <c r="K110" s="46"/>
      <c r="L110" s="47"/>
    </row>
    <row r="111" spans="1:19" ht="19.5" thickBot="1" x14ac:dyDescent="0.35">
      <c r="B111" s="146" t="s">
        <v>50</v>
      </c>
      <c r="C111" s="147"/>
      <c r="D111" s="17"/>
      <c r="E111" s="29" t="s">
        <v>25</v>
      </c>
      <c r="F111" s="31">
        <f>G111+H111+I111</f>
        <v>10472.400000000001</v>
      </c>
      <c r="G111" s="34">
        <f>G110</f>
        <v>3490.8</v>
      </c>
      <c r="H111" s="34">
        <f>H110</f>
        <v>3490.8</v>
      </c>
      <c r="I111" s="55">
        <f t="shared" ref="I111" si="14">I110</f>
        <v>3490.8</v>
      </c>
      <c r="J111" s="8"/>
      <c r="K111" s="8"/>
      <c r="L111" s="45"/>
    </row>
    <row r="112" spans="1:19" ht="19.5" thickBot="1" x14ac:dyDescent="0.35">
      <c r="B112" s="170" t="s">
        <v>81</v>
      </c>
      <c r="C112" s="171"/>
      <c r="D112" s="18"/>
      <c r="E112" s="33"/>
      <c r="F112" s="31">
        <f>SUM(F19,F27,F31,F43,F83,F98,F104,F111)</f>
        <v>1060059.7</v>
      </c>
      <c r="G112" s="31">
        <f>G111+G104+G98+G43+G31+G27+G19+G83</f>
        <v>350878.5</v>
      </c>
      <c r="H112" s="31">
        <f>H111+H104+H98+H43+H31+H27+H19+H83</f>
        <v>346980.9</v>
      </c>
      <c r="I112" s="51">
        <f>I111+I104+I98+I43+I31+I27+I19+I83</f>
        <v>362200.30000000005</v>
      </c>
      <c r="J112" s="8"/>
      <c r="K112" s="18"/>
      <c r="L112" s="48"/>
    </row>
    <row r="113" spans="4:10" x14ac:dyDescent="0.3">
      <c r="F113" s="35"/>
      <c r="G113" s="35"/>
      <c r="H113" s="35"/>
      <c r="I113" s="35"/>
    </row>
    <row r="114" spans="4:10" x14ac:dyDescent="0.3">
      <c r="F114" s="35"/>
      <c r="G114" s="35"/>
      <c r="H114" s="35"/>
      <c r="I114" s="35"/>
      <c r="J114" s="67"/>
    </row>
    <row r="115" spans="4:10" x14ac:dyDescent="0.3">
      <c r="F115" s="35"/>
      <c r="G115" s="35"/>
      <c r="H115" s="35"/>
      <c r="I115" s="35"/>
    </row>
    <row r="116" spans="4:10" x14ac:dyDescent="0.3">
      <c r="D116" s="1" t="s">
        <v>66</v>
      </c>
      <c r="F116" s="28">
        <f>SUM(F110,F96,F91,F81,F76,F68,F58,F55,F42,F40,F30)</f>
        <v>375563.6</v>
      </c>
      <c r="G116" s="28">
        <f t="shared" ref="G116:I116" si="15">SUM(G110,G96,G91,G81,G76,G68,G58,G55,G42,G40,G30)</f>
        <v>126294.99999999999</v>
      </c>
      <c r="H116" s="28">
        <f t="shared" si="15"/>
        <v>123134.29999999999</v>
      </c>
      <c r="I116" s="28">
        <f t="shared" si="15"/>
        <v>126134.3</v>
      </c>
    </row>
    <row r="117" spans="4:10" x14ac:dyDescent="0.3">
      <c r="F117" s="28"/>
      <c r="G117" s="28"/>
      <c r="H117" s="28"/>
      <c r="I117" s="28"/>
    </row>
    <row r="118" spans="4:10" x14ac:dyDescent="0.3">
      <c r="D118" s="1" t="s">
        <v>67</v>
      </c>
      <c r="F118" s="28">
        <f>SUM(F103,F80,F75,F69,F63,F57,F56,F41,F26,F15:F18)</f>
        <v>654966.80000000005</v>
      </c>
      <c r="G118" s="28">
        <f t="shared" ref="G118:I118" si="16">SUM(G103,G80,G75,G69,G63,G57,G56,G41,G26,G15:G18)</f>
        <v>214740.40000000002</v>
      </c>
      <c r="H118" s="28">
        <f t="shared" si="16"/>
        <v>214003.50000000003</v>
      </c>
      <c r="I118" s="28">
        <f t="shared" si="16"/>
        <v>226222.9</v>
      </c>
    </row>
    <row r="119" spans="4:10" x14ac:dyDescent="0.3">
      <c r="F119" s="10"/>
      <c r="G119" s="10"/>
      <c r="H119" s="10"/>
      <c r="I119" s="10"/>
    </row>
    <row r="120" spans="4:10" x14ac:dyDescent="0.3">
      <c r="D120" s="1" t="s">
        <v>121</v>
      </c>
      <c r="F120" s="28">
        <f>SUM(F74,F64)</f>
        <v>29529.300000000003</v>
      </c>
      <c r="G120" s="28">
        <f t="shared" ref="G120:I120" si="17">SUM(G74,G64)</f>
        <v>9843.1</v>
      </c>
      <c r="H120" s="28">
        <f t="shared" si="17"/>
        <v>9843.1</v>
      </c>
      <c r="I120" s="28">
        <f t="shared" si="17"/>
        <v>9843.1</v>
      </c>
    </row>
    <row r="122" spans="4:10" x14ac:dyDescent="0.3">
      <c r="F122" s="67">
        <f>SUM(F116:F120)</f>
        <v>1060059.7</v>
      </c>
      <c r="G122" s="67">
        <f>SUM(G116:G120)</f>
        <v>350878.5</v>
      </c>
      <c r="H122" s="67">
        <f t="shared" ref="H122:I122" si="18">SUM(H116:H120)</f>
        <v>346980.9</v>
      </c>
      <c r="I122" s="67">
        <f t="shared" si="18"/>
        <v>362200.3</v>
      </c>
    </row>
    <row r="123" spans="4:10" x14ac:dyDescent="0.3">
      <c r="G123" s="121"/>
    </row>
    <row r="124" spans="4:10" x14ac:dyDescent="0.3">
      <c r="F124" s="67"/>
      <c r="G124" s="67"/>
      <c r="H124" s="67"/>
      <c r="I124" s="67"/>
    </row>
    <row r="125" spans="4:10" x14ac:dyDescent="0.3">
      <c r="F125" s="67"/>
      <c r="G125" s="67"/>
      <c r="H125" s="67"/>
      <c r="I125" s="67"/>
    </row>
    <row r="126" spans="4:10" x14ac:dyDescent="0.3">
      <c r="F126" s="67"/>
      <c r="G126" s="67"/>
    </row>
    <row r="133" spans="7:8" x14ac:dyDescent="0.3">
      <c r="G133" s="67"/>
      <c r="H133" s="67"/>
    </row>
  </sheetData>
  <mergeCells count="69">
    <mergeCell ref="B70:C70"/>
    <mergeCell ref="B78:L78"/>
    <mergeCell ref="B80:B81"/>
    <mergeCell ref="C80:C81"/>
    <mergeCell ref="B77:C77"/>
    <mergeCell ref="B71:L71"/>
    <mergeCell ref="D74:D76"/>
    <mergeCell ref="C74:C76"/>
    <mergeCell ref="B74:B76"/>
    <mergeCell ref="D80:D81"/>
    <mergeCell ref="I2:L2"/>
    <mergeCell ref="B46:L47"/>
    <mergeCell ref="B19:C19"/>
    <mergeCell ref="B24:L24"/>
    <mergeCell ref="B27:C27"/>
    <mergeCell ref="B32:L32"/>
    <mergeCell ref="B43:C43"/>
    <mergeCell ref="B33:L33"/>
    <mergeCell ref="B31:C31"/>
    <mergeCell ref="B34:L34"/>
    <mergeCell ref="I3:K3"/>
    <mergeCell ref="B10:L10"/>
    <mergeCell ref="B6:B7"/>
    <mergeCell ref="C6:C7"/>
    <mergeCell ref="D6:D7"/>
    <mergeCell ref="C5:L5"/>
    <mergeCell ref="B112:C112"/>
    <mergeCell ref="B105:L105"/>
    <mergeCell ref="B106:L106"/>
    <mergeCell ref="B86:L86"/>
    <mergeCell ref="B104:C104"/>
    <mergeCell ref="B111:C111"/>
    <mergeCell ref="B98:C98"/>
    <mergeCell ref="B99:L99"/>
    <mergeCell ref="B100:L100"/>
    <mergeCell ref="B101:L101"/>
    <mergeCell ref="B97:C97"/>
    <mergeCell ref="D95:D96"/>
    <mergeCell ref="B92:C92"/>
    <mergeCell ref="B94:L94"/>
    <mergeCell ref="B93:L93"/>
    <mergeCell ref="B82:C82"/>
    <mergeCell ref="B60:L60"/>
    <mergeCell ref="B28:L28"/>
    <mergeCell ref="B84:L84"/>
    <mergeCell ref="B85:L85"/>
    <mergeCell ref="B83:C83"/>
    <mergeCell ref="B65:C65"/>
    <mergeCell ref="D63:D65"/>
    <mergeCell ref="D55:D58"/>
    <mergeCell ref="D29:D30"/>
    <mergeCell ref="B45:L45"/>
    <mergeCell ref="B44:L44"/>
    <mergeCell ref="B66:L66"/>
    <mergeCell ref="D67:D69"/>
    <mergeCell ref="B68:B69"/>
    <mergeCell ref="C68:C69"/>
    <mergeCell ref="B9:L9"/>
    <mergeCell ref="B59:C59"/>
    <mergeCell ref="D40:D42"/>
    <mergeCell ref="E6:E7"/>
    <mergeCell ref="F6:I6"/>
    <mergeCell ref="J6:L6"/>
    <mergeCell ref="D11:D16"/>
    <mergeCell ref="D17:D18"/>
    <mergeCell ref="D25:D26"/>
    <mergeCell ref="B20:L20"/>
    <mergeCell ref="D21:D22"/>
    <mergeCell ref="B23:C23"/>
  </mergeCells>
  <printOptions horizontalCentered="1"/>
  <pageMargins left="0.39370078740157483" right="0.19685039370078741" top="0.47244094488188981" bottom="0.39370078740157483" header="0.31496062992125984" footer="0.15748031496062992"/>
  <pageSetup paperSize="8" scale="74" firstPageNumber="52" fitToWidth="0" fitToHeight="0" orientation="landscape" useFirstPageNumber="1" r:id="rId1"/>
  <headerFooter>
    <oddHeader>&amp;C&amp;P</oddHeader>
  </headerFooter>
  <rowBreaks count="4" manualBreakCount="4">
    <brk id="21" min="1" max="11" man="1"/>
    <brk id="43" min="1" max="11" man="1"/>
    <brk id="62" min="1" max="11" man="1"/>
    <brk id="90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1"/>
  <sheetViews>
    <sheetView topLeftCell="A67" workbookViewId="0">
      <selection activeCell="A3" sqref="A3:E14"/>
    </sheetView>
  </sheetViews>
  <sheetFormatPr defaultColWidth="8.7109375" defaultRowHeight="15.75" x14ac:dyDescent="0.25"/>
  <cols>
    <col min="1" max="1" width="11.140625" style="83" customWidth="1"/>
    <col min="2" max="5" width="14.28515625" style="85" customWidth="1"/>
    <col min="6" max="6" width="11.140625" style="85" customWidth="1"/>
    <col min="7" max="9" width="15.7109375" style="85" customWidth="1"/>
    <col min="10" max="10" width="9.5703125" style="85" bestFit="1" customWidth="1"/>
    <col min="11" max="11" width="8.7109375" style="85"/>
    <col min="12" max="12" width="9.5703125" style="84" bestFit="1" customWidth="1"/>
    <col min="13" max="40" width="8.7109375" style="84"/>
    <col min="41" max="16384" width="8.7109375" style="83"/>
  </cols>
  <sheetData>
    <row r="1" spans="1:40" x14ac:dyDescent="0.25">
      <c r="B1" s="85" t="s">
        <v>131</v>
      </c>
      <c r="C1" s="85" t="s">
        <v>130</v>
      </c>
      <c r="D1" s="85" t="s">
        <v>133</v>
      </c>
      <c r="E1" s="85" t="s">
        <v>129</v>
      </c>
      <c r="K1" s="84"/>
      <c r="AN1" s="83"/>
    </row>
    <row r="2" spans="1:40" x14ac:dyDescent="0.25">
      <c r="A2" s="83" t="s">
        <v>128</v>
      </c>
      <c r="B2" s="85">
        <f>SUM(B5:B14)</f>
        <v>3120998.3</v>
      </c>
      <c r="C2" s="85">
        <f>SUM(C5:C14)</f>
        <v>1113428.3999999999</v>
      </c>
      <c r="D2" s="85">
        <f>SUM(D5:D14)</f>
        <v>39398.6</v>
      </c>
      <c r="E2" s="85">
        <f>SUM(E5:E14)</f>
        <v>1968171.2999999998</v>
      </c>
      <c r="F2" s="85">
        <f>B2-C2-D2-E2</f>
        <v>0</v>
      </c>
      <c r="K2" s="84"/>
      <c r="AN2" s="83"/>
    </row>
    <row r="3" spans="1:40" x14ac:dyDescent="0.25">
      <c r="A3" s="233" t="s">
        <v>127</v>
      </c>
      <c r="B3" s="234" t="s">
        <v>126</v>
      </c>
      <c r="C3" s="230" t="s">
        <v>125</v>
      </c>
      <c r="D3" s="231"/>
      <c r="E3" s="232"/>
      <c r="K3" s="84"/>
      <c r="AN3" s="83"/>
    </row>
    <row r="4" spans="1:40" s="88" customFormat="1" ht="30" customHeight="1" x14ac:dyDescent="0.25">
      <c r="A4" s="233"/>
      <c r="B4" s="234"/>
      <c r="C4" s="91" t="s">
        <v>124</v>
      </c>
      <c r="D4" s="91" t="s">
        <v>132</v>
      </c>
      <c r="E4" s="91" t="s">
        <v>123</v>
      </c>
      <c r="F4" s="90"/>
      <c r="G4" s="90"/>
      <c r="H4" s="90"/>
      <c r="I4" s="90"/>
      <c r="J4" s="90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</row>
    <row r="5" spans="1:40" x14ac:dyDescent="0.25">
      <c r="A5" s="87">
        <v>2014</v>
      </c>
      <c r="B5" s="86">
        <v>273928.09999999998</v>
      </c>
      <c r="C5" s="86">
        <f>B5-E5</f>
        <v>95628.499999999971</v>
      </c>
      <c r="D5" s="86">
        <v>0</v>
      </c>
      <c r="E5" s="86">
        <v>178299.6</v>
      </c>
      <c r="K5" s="84"/>
      <c r="AN5" s="83"/>
    </row>
    <row r="6" spans="1:40" x14ac:dyDescent="0.25">
      <c r="A6" s="87">
        <v>2015</v>
      </c>
      <c r="B6" s="86">
        <v>281079.8</v>
      </c>
      <c r="C6" s="86">
        <f>B6-E6</f>
        <v>104786.69999999998</v>
      </c>
      <c r="D6" s="86">
        <v>0</v>
      </c>
      <c r="E6" s="86">
        <v>176293.1</v>
      </c>
      <c r="K6" s="84"/>
      <c r="AN6" s="83"/>
    </row>
    <row r="7" spans="1:40" x14ac:dyDescent="0.25">
      <c r="A7" s="87">
        <v>2016</v>
      </c>
      <c r="B7" s="86">
        <v>291785.8</v>
      </c>
      <c r="C7" s="86">
        <f>B7-E7</f>
        <v>113468.19999999998</v>
      </c>
      <c r="D7" s="86">
        <v>0</v>
      </c>
      <c r="E7" s="86">
        <v>178317.6</v>
      </c>
      <c r="K7" s="84"/>
      <c r="AN7" s="83"/>
    </row>
    <row r="8" spans="1:40" x14ac:dyDescent="0.25">
      <c r="A8" s="87">
        <v>2017</v>
      </c>
      <c r="B8" s="86">
        <v>277682.40000000002</v>
      </c>
      <c r="C8" s="86">
        <f>B8-E8</f>
        <v>103199.30000000002</v>
      </c>
      <c r="D8" s="86">
        <v>0</v>
      </c>
      <c r="E8" s="86">
        <v>174483.1</v>
      </c>
      <c r="K8" s="84"/>
      <c r="AN8" s="83"/>
    </row>
    <row r="9" spans="1:40" x14ac:dyDescent="0.25">
      <c r="A9" s="87">
        <v>2018</v>
      </c>
      <c r="B9" s="86">
        <v>298118.7</v>
      </c>
      <c r="C9" s="86">
        <f>B9-E9</f>
        <v>94987.900000000023</v>
      </c>
      <c r="D9" s="86">
        <v>0</v>
      </c>
      <c r="E9" s="86">
        <v>203130.8</v>
      </c>
      <c r="K9" s="84"/>
      <c r="AN9" s="83"/>
    </row>
    <row r="10" spans="1:40" x14ac:dyDescent="0.25">
      <c r="A10" s="87">
        <v>2019</v>
      </c>
      <c r="B10" s="86">
        <v>302496</v>
      </c>
      <c r="C10" s="86">
        <f>B10-E10-D10</f>
        <v>111334.29999999999</v>
      </c>
      <c r="D10" s="86">
        <v>0</v>
      </c>
      <c r="E10" s="86">
        <f>191161.7-D10</f>
        <v>191161.7</v>
      </c>
      <c r="G10" s="85">
        <v>320846.60000000003</v>
      </c>
      <c r="H10" s="85">
        <v>327213.8</v>
      </c>
      <c r="I10" s="85">
        <v>336733.9</v>
      </c>
      <c r="K10" s="84"/>
      <c r="AN10" s="83"/>
    </row>
    <row r="11" spans="1:40" x14ac:dyDescent="0.25">
      <c r="A11" s="87">
        <v>2020</v>
      </c>
      <c r="B11" s="86">
        <v>335847.8</v>
      </c>
      <c r="C11" s="86">
        <v>114459.89999999998</v>
      </c>
      <c r="D11" s="86">
        <v>9869.2999999999993</v>
      </c>
      <c r="E11" s="86">
        <v>211518.60000000003</v>
      </c>
      <c r="F11" s="85">
        <f>SUM(C11:E11)-B11</f>
        <v>0</v>
      </c>
      <c r="G11" s="85">
        <v>209447.8</v>
      </c>
      <c r="H11" s="85">
        <v>224712.3</v>
      </c>
      <c r="I11" s="85">
        <v>234098.5</v>
      </c>
      <c r="K11" s="84"/>
      <c r="AN11" s="83"/>
    </row>
    <row r="12" spans="1:40" x14ac:dyDescent="0.25">
      <c r="A12" s="87">
        <v>2021</v>
      </c>
      <c r="B12" s="86">
        <f>'План-реал'!G112</f>
        <v>350878.5</v>
      </c>
      <c r="C12" s="86">
        <f>'План-реал'!G116</f>
        <v>126294.99999999999</v>
      </c>
      <c r="D12" s="86">
        <f>'План-реал'!G120</f>
        <v>9843.1</v>
      </c>
      <c r="E12" s="86">
        <f>'План-реал'!G118</f>
        <v>214740.40000000002</v>
      </c>
      <c r="F12" s="85">
        <f>SUM(C13:E13)-B13</f>
        <v>0</v>
      </c>
      <c r="K12" s="84"/>
      <c r="AN12" s="83"/>
    </row>
    <row r="13" spans="1:40" x14ac:dyDescent="0.25">
      <c r="A13" s="87">
        <v>2022</v>
      </c>
      <c r="B13" s="86">
        <f>'План-реал'!H112</f>
        <v>346980.9</v>
      </c>
      <c r="C13" s="86">
        <f>'План-реал'!H116</f>
        <v>123134.29999999999</v>
      </c>
      <c r="D13" s="86">
        <f>'План-реал'!H120</f>
        <v>9843.1</v>
      </c>
      <c r="E13" s="86">
        <f>'План-реал'!H118</f>
        <v>214003.50000000003</v>
      </c>
      <c r="F13" s="85">
        <f>SUM(C14:E14)-B14</f>
        <v>0</v>
      </c>
      <c r="K13" s="84"/>
      <c r="AN13" s="83"/>
    </row>
    <row r="14" spans="1:40" x14ac:dyDescent="0.25">
      <c r="A14" s="87">
        <v>2023</v>
      </c>
      <c r="B14" s="86">
        <f>'План-реал'!I112</f>
        <v>362200.30000000005</v>
      </c>
      <c r="C14" s="86">
        <f>'План-реал'!I116</f>
        <v>126134.3</v>
      </c>
      <c r="D14" s="86">
        <f>'План-реал'!I120</f>
        <v>9843.1</v>
      </c>
      <c r="E14" s="86">
        <f>'План-реал'!I118</f>
        <v>226222.9</v>
      </c>
      <c r="F14" s="85">
        <f t="shared" ref="F14" si="0">SUM(C14:E14)-B14</f>
        <v>0</v>
      </c>
      <c r="K14" s="84"/>
      <c r="AN14" s="83"/>
    </row>
    <row r="15" spans="1:40" x14ac:dyDescent="0.25">
      <c r="B15" s="235" t="s">
        <v>135</v>
      </c>
      <c r="C15" s="235"/>
      <c r="D15" s="235"/>
    </row>
    <row r="16" spans="1:40" x14ac:dyDescent="0.25">
      <c r="B16" s="85" t="s">
        <v>131</v>
      </c>
      <c r="C16" s="85" t="s">
        <v>130</v>
      </c>
      <c r="D16" s="85" t="s">
        <v>133</v>
      </c>
      <c r="E16" s="85" t="s">
        <v>129</v>
      </c>
      <c r="K16" s="84"/>
      <c r="AN16" s="83"/>
    </row>
    <row r="17" spans="1:40" x14ac:dyDescent="0.25">
      <c r="A17" s="83" t="s">
        <v>128</v>
      </c>
      <c r="B17" s="85">
        <f>SUM(B20:B29)</f>
        <v>1424268.7</v>
      </c>
      <c r="C17" s="85">
        <f>SUM(C20:C29)</f>
        <v>684696.20000000007</v>
      </c>
      <c r="D17" s="85">
        <f>SUM(D20:D29)</f>
        <v>1807.7</v>
      </c>
      <c r="E17" s="85">
        <f>SUM(E20:E29)</f>
        <v>737764.8</v>
      </c>
      <c r="F17" s="92">
        <f>B17-SUM(C17:E17)</f>
        <v>0</v>
      </c>
      <c r="K17" s="84"/>
      <c r="AN17" s="83"/>
    </row>
    <row r="18" spans="1:40" x14ac:dyDescent="0.25">
      <c r="A18" s="233" t="s">
        <v>127</v>
      </c>
      <c r="B18" s="234" t="s">
        <v>126</v>
      </c>
      <c r="C18" s="230" t="s">
        <v>125</v>
      </c>
      <c r="D18" s="231"/>
      <c r="E18" s="232"/>
      <c r="H18" s="85">
        <v>20</v>
      </c>
      <c r="I18" s="85">
        <v>21</v>
      </c>
      <c r="J18" s="85">
        <v>22</v>
      </c>
      <c r="K18" s="84"/>
      <c r="AN18" s="83"/>
    </row>
    <row r="19" spans="1:40" s="88" customFormat="1" ht="30" customHeight="1" x14ac:dyDescent="0.25">
      <c r="A19" s="233"/>
      <c r="B19" s="234"/>
      <c r="C19" s="91" t="s">
        <v>124</v>
      </c>
      <c r="D19" s="91" t="s">
        <v>132</v>
      </c>
      <c r="E19" s="91" t="s">
        <v>123</v>
      </c>
      <c r="F19" s="90"/>
      <c r="G19" s="90"/>
      <c r="H19" s="85">
        <v>28982432.670000002</v>
      </c>
      <c r="I19" s="85"/>
      <c r="J19" s="85"/>
      <c r="K19" s="89"/>
      <c r="L19" s="85">
        <f>28982.4</f>
        <v>28982.400000000001</v>
      </c>
      <c r="M19" s="85"/>
      <c r="N19" s="85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</row>
    <row r="20" spans="1:40" x14ac:dyDescent="0.25">
      <c r="A20" s="87">
        <v>2014</v>
      </c>
      <c r="B20" s="86">
        <v>120816.8</v>
      </c>
      <c r="C20" s="86">
        <f t="shared" ref="C20:C25" si="1">B20-E20</f>
        <v>52030.400000000009</v>
      </c>
      <c r="D20" s="86">
        <v>0</v>
      </c>
      <c r="E20" s="86">
        <v>68786.399999999994</v>
      </c>
      <c r="H20" s="85">
        <v>2507839</v>
      </c>
      <c r="K20" s="84"/>
      <c r="L20" s="85">
        <v>2507.8000000000002</v>
      </c>
      <c r="M20" s="85"/>
      <c r="N20" s="85"/>
      <c r="AN20" s="83"/>
    </row>
    <row r="21" spans="1:40" x14ac:dyDescent="0.25">
      <c r="A21" s="87">
        <v>2015</v>
      </c>
      <c r="B21" s="86">
        <v>121538.2</v>
      </c>
      <c r="C21" s="86">
        <f t="shared" si="1"/>
        <v>61234.2</v>
      </c>
      <c r="D21" s="86">
        <v>0</v>
      </c>
      <c r="E21" s="86">
        <v>60304</v>
      </c>
      <c r="H21" s="85">
        <v>2456.21</v>
      </c>
      <c r="I21" s="85">
        <v>8596.4699999999993</v>
      </c>
      <c r="J21" s="85">
        <v>11052.63</v>
      </c>
      <c r="K21" s="84"/>
      <c r="L21" s="85">
        <v>2.5</v>
      </c>
      <c r="M21" s="85">
        <v>8.6</v>
      </c>
      <c r="N21" s="85">
        <v>11.1</v>
      </c>
      <c r="AN21" s="83"/>
    </row>
    <row r="22" spans="1:40" x14ac:dyDescent="0.25">
      <c r="A22" s="87">
        <v>2016</v>
      </c>
      <c r="B22" s="86">
        <v>123380.4</v>
      </c>
      <c r="C22" s="86">
        <f t="shared" si="1"/>
        <v>63534.299999999996</v>
      </c>
      <c r="D22" s="86">
        <v>0</v>
      </c>
      <c r="E22" s="86">
        <v>59846.1</v>
      </c>
      <c r="H22" s="85">
        <v>46668</v>
      </c>
      <c r="I22" s="85">
        <v>163333</v>
      </c>
      <c r="J22" s="85">
        <v>210000</v>
      </c>
      <c r="K22" s="84"/>
      <c r="L22" s="85">
        <v>46.7</v>
      </c>
      <c r="M22" s="85">
        <v>163.30000000000001</v>
      </c>
      <c r="N22" s="85">
        <v>210</v>
      </c>
      <c r="AN22" s="83"/>
    </row>
    <row r="23" spans="1:40" x14ac:dyDescent="0.25">
      <c r="A23" s="87">
        <v>2017</v>
      </c>
      <c r="B23" s="86">
        <v>122213.3</v>
      </c>
      <c r="C23" s="86">
        <f t="shared" si="1"/>
        <v>63015.3</v>
      </c>
      <c r="D23" s="86">
        <v>0</v>
      </c>
      <c r="E23" s="86">
        <v>59198</v>
      </c>
      <c r="H23" s="85">
        <f>ROUND(SUM(H19:H22)/1000,1)</f>
        <v>31539.4</v>
      </c>
      <c r="I23" s="85">
        <f t="shared" ref="I23:J23" si="2">ROUND(SUM(I19:I22)/1000,1)</f>
        <v>171.9</v>
      </c>
      <c r="J23" s="85">
        <f t="shared" si="2"/>
        <v>221.1</v>
      </c>
      <c r="K23" s="84"/>
      <c r="L23" s="84">
        <f>SUM(L19:L22)</f>
        <v>31539.4</v>
      </c>
      <c r="M23" s="84">
        <f t="shared" ref="M23:N23" si="3">SUM(M19:M22)</f>
        <v>171.9</v>
      </c>
      <c r="N23" s="84">
        <f t="shared" si="3"/>
        <v>221.1</v>
      </c>
      <c r="AN23" s="83"/>
    </row>
    <row r="24" spans="1:40" x14ac:dyDescent="0.25">
      <c r="A24" s="87">
        <v>2018</v>
      </c>
      <c r="B24" s="86">
        <v>138625.79999999999</v>
      </c>
      <c r="C24" s="86">
        <f t="shared" si="1"/>
        <v>61364.399999999994</v>
      </c>
      <c r="D24" s="86">
        <v>0</v>
      </c>
      <c r="E24" s="86">
        <v>77261.399999999994</v>
      </c>
      <c r="K24" s="84"/>
      <c r="AN24" s="83"/>
    </row>
    <row r="25" spans="1:40" x14ac:dyDescent="0.25">
      <c r="A25" s="87">
        <v>2019</v>
      </c>
      <c r="B25" s="86">
        <v>142144.5</v>
      </c>
      <c r="C25" s="86">
        <f t="shared" si="1"/>
        <v>74692.399999999994</v>
      </c>
      <c r="D25" s="86">
        <v>0</v>
      </c>
      <c r="E25" s="86">
        <v>67452.100000000006</v>
      </c>
      <c r="K25" s="84"/>
      <c r="L25" s="84">
        <v>31536.9</v>
      </c>
      <c r="AN25" s="83"/>
    </row>
    <row r="26" spans="1:40" x14ac:dyDescent="0.25">
      <c r="A26" s="87">
        <v>2020</v>
      </c>
      <c r="B26" s="86">
        <v>171629.1</v>
      </c>
      <c r="C26" s="86">
        <v>79085</v>
      </c>
      <c r="D26" s="86">
        <v>1807.7</v>
      </c>
      <c r="E26" s="86">
        <v>90736.400000000009</v>
      </c>
      <c r="F26" s="92">
        <f>SUM(C26:E26)-B26</f>
        <v>0</v>
      </c>
      <c r="G26" s="85">
        <v>157335.29999999999</v>
      </c>
      <c r="H26" s="85">
        <v>155324.20000000001</v>
      </c>
      <c r="I26" s="85">
        <v>158680.79999999999</v>
      </c>
      <c r="K26" s="84"/>
      <c r="L26" s="84">
        <f>L23-L25</f>
        <v>2.5</v>
      </c>
      <c r="AN26" s="83"/>
    </row>
    <row r="27" spans="1:40" x14ac:dyDescent="0.25">
      <c r="A27" s="87">
        <v>2021</v>
      </c>
      <c r="B27" s="86">
        <f>'План-реал'!G43</f>
        <v>158248.20000000001</v>
      </c>
      <c r="C27" s="86">
        <f>'План-реал'!G40+'План-реал'!G42</f>
        <v>76640.399999999994</v>
      </c>
      <c r="D27" s="86">
        <v>0</v>
      </c>
      <c r="E27" s="86">
        <f>'План-реал'!G41</f>
        <v>81607.8</v>
      </c>
      <c r="F27" s="92">
        <f>SUM(C28:E28)-B28</f>
        <v>0</v>
      </c>
      <c r="K27" s="84"/>
      <c r="AN27" s="83"/>
    </row>
    <row r="28" spans="1:40" x14ac:dyDescent="0.25">
      <c r="A28" s="87">
        <v>2022</v>
      </c>
      <c r="B28" s="86">
        <f>'План-реал'!H43</f>
        <v>160585.5</v>
      </c>
      <c r="C28" s="86">
        <f>'План-реал'!H40</f>
        <v>76549.899999999994</v>
      </c>
      <c r="D28" s="86">
        <v>0</v>
      </c>
      <c r="E28" s="86">
        <f>+'План-реал'!H41</f>
        <v>84035.6</v>
      </c>
      <c r="F28" s="92">
        <f>SUM(C29:E29)-B29</f>
        <v>0</v>
      </c>
      <c r="K28" s="84"/>
      <c r="AN28" s="83"/>
    </row>
    <row r="29" spans="1:40" x14ac:dyDescent="0.25">
      <c r="A29" s="87">
        <v>2023</v>
      </c>
      <c r="B29" s="86">
        <f>'План-реал'!I43</f>
        <v>165086.9</v>
      </c>
      <c r="C29" s="86">
        <f>'План-реал'!I40</f>
        <v>76549.899999999994</v>
      </c>
      <c r="D29" s="86">
        <v>0</v>
      </c>
      <c r="E29" s="86">
        <f>'План-реал'!I41</f>
        <v>88537</v>
      </c>
      <c r="F29" s="92">
        <f t="shared" ref="F29" si="4">SUM(C29:E29)-B29</f>
        <v>0</v>
      </c>
      <c r="K29" s="84"/>
      <c r="AN29" s="83"/>
    </row>
    <row r="30" spans="1:40" x14ac:dyDescent="0.25">
      <c r="B30" s="235" t="s">
        <v>136</v>
      </c>
      <c r="C30" s="235"/>
      <c r="D30" s="235"/>
    </row>
    <row r="31" spans="1:40" x14ac:dyDescent="0.25">
      <c r="B31" s="85" t="s">
        <v>131</v>
      </c>
      <c r="C31" s="85" t="s">
        <v>130</v>
      </c>
      <c r="E31" s="85" t="s">
        <v>129</v>
      </c>
      <c r="K31" s="84"/>
      <c r="AN31" s="83"/>
    </row>
    <row r="32" spans="1:40" x14ac:dyDescent="0.25">
      <c r="A32" s="83" t="s">
        <v>128</v>
      </c>
      <c r="B32" s="85">
        <f>SUM(B35:B44)</f>
        <v>1363003.2</v>
      </c>
      <c r="C32" s="85">
        <f>SUM(C35:C44)</f>
        <v>205406.20000000004</v>
      </c>
      <c r="D32" s="85">
        <f>SUM(D35:D44)</f>
        <v>37590.9</v>
      </c>
      <c r="E32" s="85">
        <f>SUM(E35:E44)</f>
        <v>1120006.1000000001</v>
      </c>
      <c r="F32" s="85">
        <f>B32-C32-D32-E32</f>
        <v>0</v>
      </c>
      <c r="K32" s="84"/>
      <c r="AN32" s="83"/>
    </row>
    <row r="33" spans="1:40" x14ac:dyDescent="0.25">
      <c r="A33" s="233" t="s">
        <v>127</v>
      </c>
      <c r="B33" s="234" t="s">
        <v>126</v>
      </c>
      <c r="C33" s="230" t="s">
        <v>125</v>
      </c>
      <c r="D33" s="231"/>
      <c r="E33" s="232"/>
      <c r="J33" s="84"/>
      <c r="K33" s="84"/>
      <c r="AM33" s="83"/>
      <c r="AN33" s="83"/>
    </row>
    <row r="34" spans="1:40" s="88" customFormat="1" ht="30" customHeight="1" x14ac:dyDescent="0.25">
      <c r="A34" s="233"/>
      <c r="B34" s="234"/>
      <c r="C34" s="91" t="s">
        <v>124</v>
      </c>
      <c r="D34" s="108" t="s">
        <v>132</v>
      </c>
      <c r="E34" s="91" t="s">
        <v>123</v>
      </c>
      <c r="F34" s="90"/>
      <c r="G34" s="90"/>
      <c r="H34" s="90"/>
      <c r="I34" s="90"/>
      <c r="J34" s="90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</row>
    <row r="35" spans="1:40" x14ac:dyDescent="0.25">
      <c r="A35" s="87">
        <v>2014</v>
      </c>
      <c r="B35" s="86">
        <v>115900.2</v>
      </c>
      <c r="C35" s="86">
        <f t="shared" ref="C35:C40" si="5">B35-E35</f>
        <v>20978.399999999994</v>
      </c>
      <c r="D35" s="86">
        <v>0</v>
      </c>
      <c r="E35" s="86">
        <v>94921.8</v>
      </c>
      <c r="K35" s="84"/>
      <c r="AN35" s="83"/>
    </row>
    <row r="36" spans="1:40" x14ac:dyDescent="0.25">
      <c r="A36" s="87">
        <v>2015</v>
      </c>
      <c r="B36" s="86">
        <v>117139.5</v>
      </c>
      <c r="C36" s="86">
        <f t="shared" si="5"/>
        <v>19043.100000000006</v>
      </c>
      <c r="D36" s="86">
        <v>0</v>
      </c>
      <c r="E36" s="86">
        <v>98096.4</v>
      </c>
      <c r="K36" s="84"/>
      <c r="AN36" s="83"/>
    </row>
    <row r="37" spans="1:40" x14ac:dyDescent="0.25">
      <c r="A37" s="87">
        <v>2016</v>
      </c>
      <c r="B37" s="86">
        <v>123258.5</v>
      </c>
      <c r="C37" s="86">
        <f t="shared" si="5"/>
        <v>24597.699999999997</v>
      </c>
      <c r="D37" s="86">
        <v>0</v>
      </c>
      <c r="E37" s="86">
        <v>98660.800000000003</v>
      </c>
      <c r="K37" s="84"/>
      <c r="AN37" s="83"/>
    </row>
    <row r="38" spans="1:40" x14ac:dyDescent="0.25">
      <c r="A38" s="87">
        <v>2017</v>
      </c>
      <c r="B38" s="86">
        <v>128752.6</v>
      </c>
      <c r="C38" s="86">
        <f t="shared" si="5"/>
        <v>27414.900000000009</v>
      </c>
      <c r="D38" s="86">
        <v>0</v>
      </c>
      <c r="E38" s="86">
        <v>101337.7</v>
      </c>
      <c r="K38" s="84"/>
      <c r="AN38" s="83"/>
    </row>
    <row r="39" spans="1:40" x14ac:dyDescent="0.25">
      <c r="A39" s="87">
        <v>2018</v>
      </c>
      <c r="B39" s="86">
        <v>135847</v>
      </c>
      <c r="C39" s="86">
        <f t="shared" si="5"/>
        <v>20714.5</v>
      </c>
      <c r="D39" s="86">
        <v>0</v>
      </c>
      <c r="E39" s="86">
        <v>115132.5</v>
      </c>
      <c r="K39" s="84"/>
      <c r="AN39" s="83"/>
    </row>
    <row r="40" spans="1:40" x14ac:dyDescent="0.25">
      <c r="A40" s="87">
        <v>2019</v>
      </c>
      <c r="B40" s="86">
        <v>136573.5</v>
      </c>
      <c r="C40" s="86">
        <f t="shared" si="5"/>
        <v>23634.100000000006</v>
      </c>
      <c r="D40" s="86">
        <v>0</v>
      </c>
      <c r="E40" s="86">
        <v>112939.4</v>
      </c>
      <c r="K40" s="84"/>
      <c r="AN40" s="83"/>
    </row>
    <row r="41" spans="1:40" x14ac:dyDescent="0.25">
      <c r="A41" s="87">
        <v>2020</v>
      </c>
      <c r="B41" s="86">
        <v>140863.1</v>
      </c>
      <c r="C41" s="86">
        <v>20750.099999999999</v>
      </c>
      <c r="D41" s="86">
        <v>8061.6</v>
      </c>
      <c r="E41" s="86">
        <v>112051.40000000001</v>
      </c>
      <c r="F41" s="92">
        <f>SUM(C41:E41)-B41</f>
        <v>0</v>
      </c>
      <c r="G41" s="85">
        <v>138496.50000000003</v>
      </c>
      <c r="H41" s="85">
        <v>146741.19999999998</v>
      </c>
      <c r="I41" s="85">
        <v>152714.00000000003</v>
      </c>
      <c r="K41" s="84"/>
      <c r="AN41" s="83"/>
    </row>
    <row r="42" spans="1:40" x14ac:dyDescent="0.25">
      <c r="A42" s="87">
        <v>2021</v>
      </c>
      <c r="B42" s="86">
        <f>'План-реал'!G83</f>
        <v>148103</v>
      </c>
      <c r="C42" s="86">
        <f>'План-реал'!M83</f>
        <v>16081</v>
      </c>
      <c r="D42" s="86">
        <f>'План-реал'!N83</f>
        <v>9843.1</v>
      </c>
      <c r="E42" s="86">
        <f>'План-реал'!O83</f>
        <v>122178.90000000001</v>
      </c>
      <c r="F42" s="92">
        <f>SUM(C42:E42)-B42</f>
        <v>0</v>
      </c>
      <c r="G42" s="85">
        <v>116388.40000000001</v>
      </c>
      <c r="H42" s="85">
        <v>128633.1</v>
      </c>
      <c r="I42" s="85">
        <v>134605.9</v>
      </c>
      <c r="K42" s="84"/>
      <c r="AN42" s="83"/>
    </row>
    <row r="43" spans="1:40" x14ac:dyDescent="0.25">
      <c r="A43" s="87">
        <v>2022</v>
      </c>
      <c r="B43" s="86">
        <f>'План-реал'!H83</f>
        <v>154453</v>
      </c>
      <c r="C43" s="86">
        <f>SUM('План-реал'!H81,'План-реал'!H76,'План-реал'!H68,'План-реал'!H58,'План-реал'!H55)</f>
        <v>16096.2</v>
      </c>
      <c r="D43" s="86">
        <f>SUM('План-реал'!H64,'План-реал'!H74)</f>
        <v>9843.1</v>
      </c>
      <c r="E43" s="86">
        <f>SUM('План-реал'!H80,'План-реал'!H75,'План-реал'!H69,'План-реал'!H63,'План-реал'!H57,'План-реал'!H56)</f>
        <v>128513.70000000001</v>
      </c>
      <c r="F43" s="92">
        <f>SUM(C43:E43)-B43</f>
        <v>0</v>
      </c>
      <c r="K43" s="84"/>
      <c r="AN43" s="83"/>
    </row>
    <row r="44" spans="1:40" x14ac:dyDescent="0.25">
      <c r="A44" s="87">
        <v>2023</v>
      </c>
      <c r="B44" s="86">
        <f>'План-реал'!I83</f>
        <v>162112.80000000002</v>
      </c>
      <c r="C44" s="86">
        <f>SUM('План-реал'!I55,'План-реал'!I58,'План-реал'!I68,'План-реал'!I76,'План-реал'!I81)</f>
        <v>16096.2</v>
      </c>
      <c r="D44" s="86">
        <f>SUM('План-реал'!I74,'План-реал'!I64)</f>
        <v>9843.1</v>
      </c>
      <c r="E44" s="86">
        <f>SUM('План-реал'!I56,'План-реал'!I57,'План-реал'!I63,'План-реал'!I69,'План-реал'!I75,'План-реал'!I80)</f>
        <v>136173.5</v>
      </c>
      <c r="F44" s="92">
        <f>SUM(C44:E44)-B44</f>
        <v>0</v>
      </c>
      <c r="K44" s="84"/>
      <c r="AN44" s="83"/>
    </row>
    <row r="45" spans="1:40" x14ac:dyDescent="0.25">
      <c r="A45" s="229" t="s">
        <v>147</v>
      </c>
      <c r="B45" s="229"/>
      <c r="C45" s="229"/>
      <c r="D45" s="229"/>
    </row>
    <row r="46" spans="1:40" x14ac:dyDescent="0.25">
      <c r="B46" s="85" t="s">
        <v>131</v>
      </c>
      <c r="C46" s="85" t="s">
        <v>130</v>
      </c>
      <c r="E46" s="85" t="s">
        <v>129</v>
      </c>
      <c r="K46" s="84"/>
      <c r="AN46" s="83"/>
    </row>
    <row r="47" spans="1:40" x14ac:dyDescent="0.25">
      <c r="A47" s="83" t="s">
        <v>128</v>
      </c>
      <c r="B47" s="85">
        <f>SUM(B50:B59)</f>
        <v>154873.1</v>
      </c>
      <c r="C47" s="85">
        <f>SUM(C50:C59)</f>
        <v>153790.5</v>
      </c>
      <c r="D47" s="85">
        <f>SUM(D50:D59)</f>
        <v>1082.5999999999999</v>
      </c>
      <c r="E47" s="85">
        <f>B47-C47-D47</f>
        <v>5.9117155615240335E-12</v>
      </c>
      <c r="K47" s="84"/>
      <c r="AN47" s="83"/>
    </row>
    <row r="48" spans="1:40" x14ac:dyDescent="0.25">
      <c r="A48" s="233" t="s">
        <v>127</v>
      </c>
      <c r="B48" s="234" t="s">
        <v>126</v>
      </c>
      <c r="C48" s="99" t="s">
        <v>125</v>
      </c>
      <c r="D48" s="100"/>
      <c r="J48" s="84"/>
      <c r="K48" s="84"/>
      <c r="AM48" s="83"/>
      <c r="AN48" s="83"/>
    </row>
    <row r="49" spans="1:40" s="88" customFormat="1" ht="30" customHeight="1" x14ac:dyDescent="0.25">
      <c r="A49" s="233"/>
      <c r="B49" s="234"/>
      <c r="C49" s="91" t="s">
        <v>124</v>
      </c>
      <c r="D49" s="91" t="s">
        <v>123</v>
      </c>
      <c r="E49" s="90"/>
      <c r="F49" s="90"/>
      <c r="G49" s="90"/>
      <c r="H49" s="90"/>
      <c r="I49" s="90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</row>
    <row r="50" spans="1:40" x14ac:dyDescent="0.25">
      <c r="A50" s="87">
        <v>2014</v>
      </c>
      <c r="B50" s="86">
        <v>8386.7999999999993</v>
      </c>
      <c r="C50" s="86">
        <f t="shared" ref="C50:C59" si="6">B50-D50</f>
        <v>8386.7999999999993</v>
      </c>
      <c r="D50" s="86">
        <v>0</v>
      </c>
      <c r="J50" s="84"/>
      <c r="K50" s="84"/>
      <c r="AM50" s="83"/>
      <c r="AN50" s="83"/>
    </row>
    <row r="51" spans="1:40" x14ac:dyDescent="0.25">
      <c r="A51" s="87">
        <v>2015</v>
      </c>
      <c r="B51" s="86">
        <v>9040.1</v>
      </c>
      <c r="C51" s="86">
        <f t="shared" si="6"/>
        <v>9040.1</v>
      </c>
      <c r="D51" s="86">
        <v>0</v>
      </c>
      <c r="J51" s="84"/>
      <c r="K51" s="84"/>
      <c r="AM51" s="83"/>
      <c r="AN51" s="83"/>
    </row>
    <row r="52" spans="1:40" x14ac:dyDescent="0.25">
      <c r="A52" s="87">
        <v>2016</v>
      </c>
      <c r="B52" s="86">
        <v>10346.5</v>
      </c>
      <c r="C52" s="86">
        <f t="shared" si="6"/>
        <v>10200.4</v>
      </c>
      <c r="D52" s="86">
        <v>146.1</v>
      </c>
      <c r="J52" s="84"/>
      <c r="K52" s="84"/>
      <c r="AM52" s="83"/>
      <c r="AN52" s="83"/>
    </row>
    <row r="53" spans="1:40" x14ac:dyDescent="0.25">
      <c r="A53" s="87">
        <v>2017</v>
      </c>
      <c r="B53" s="86">
        <v>8690.7000000000007</v>
      </c>
      <c r="C53" s="86">
        <f t="shared" si="6"/>
        <v>8617.4000000000015</v>
      </c>
      <c r="D53" s="86">
        <v>73.3</v>
      </c>
      <c r="J53" s="84"/>
      <c r="K53" s="84"/>
      <c r="AM53" s="83"/>
      <c r="AN53" s="83"/>
    </row>
    <row r="54" spans="1:40" x14ac:dyDescent="0.25">
      <c r="A54" s="87">
        <v>2018</v>
      </c>
      <c r="B54" s="86">
        <v>9736.2999999999993</v>
      </c>
      <c r="C54" s="86">
        <f t="shared" si="6"/>
        <v>9669.6999999999989</v>
      </c>
      <c r="D54" s="86">
        <v>66.599999999999994</v>
      </c>
      <c r="J54" s="84"/>
      <c r="K54" s="84"/>
      <c r="AM54" s="83"/>
      <c r="AN54" s="83"/>
    </row>
    <row r="55" spans="1:40" x14ac:dyDescent="0.25">
      <c r="A55" s="87">
        <v>2019</v>
      </c>
      <c r="B55" s="86">
        <v>10668.8</v>
      </c>
      <c r="C55" s="86">
        <f t="shared" si="6"/>
        <v>9872.1999999999989</v>
      </c>
      <c r="D55" s="86">
        <v>796.6</v>
      </c>
      <c r="J55" s="84"/>
      <c r="K55" s="84"/>
      <c r="AM55" s="83"/>
      <c r="AN55" s="83"/>
    </row>
    <row r="56" spans="1:40" x14ac:dyDescent="0.25">
      <c r="A56" s="87">
        <v>2020</v>
      </c>
      <c r="B56" s="86">
        <v>11011.7</v>
      </c>
      <c r="C56" s="86">
        <v>11011.7</v>
      </c>
      <c r="D56" s="86">
        <v>0</v>
      </c>
      <c r="J56" s="84"/>
      <c r="K56" s="84"/>
      <c r="AM56" s="83"/>
      <c r="AN56" s="83"/>
    </row>
    <row r="57" spans="1:40" x14ac:dyDescent="0.25">
      <c r="A57" s="87">
        <v>2021</v>
      </c>
      <c r="B57" s="86">
        <f>'План-реал'!G98</f>
        <v>29997.399999999998</v>
      </c>
      <c r="C57" s="86">
        <f t="shared" si="6"/>
        <v>29997.399999999998</v>
      </c>
      <c r="D57" s="86">
        <v>0</v>
      </c>
      <c r="J57" s="84"/>
      <c r="K57" s="84"/>
      <c r="AM57" s="83"/>
      <c r="AN57" s="83"/>
    </row>
    <row r="58" spans="1:40" x14ac:dyDescent="0.25">
      <c r="A58" s="87">
        <v>2022</v>
      </c>
      <c r="B58" s="86">
        <f>'План-реал'!H98</f>
        <v>26997.4</v>
      </c>
      <c r="C58" s="86">
        <f t="shared" ref="C58" si="7">B58-D58</f>
        <v>26997.4</v>
      </c>
      <c r="D58" s="86">
        <v>0</v>
      </c>
      <c r="J58" s="84"/>
      <c r="K58" s="84"/>
      <c r="AM58" s="83"/>
      <c r="AN58" s="83"/>
    </row>
    <row r="59" spans="1:40" x14ac:dyDescent="0.25">
      <c r="A59" s="87">
        <v>2023</v>
      </c>
      <c r="B59" s="86">
        <f>'План-реал'!I98</f>
        <v>29997.4</v>
      </c>
      <c r="C59" s="86">
        <f t="shared" si="6"/>
        <v>29997.4</v>
      </c>
      <c r="D59" s="86">
        <v>0</v>
      </c>
      <c r="J59" s="84"/>
      <c r="K59" s="84"/>
      <c r="AM59" s="83"/>
      <c r="AN59" s="83"/>
    </row>
    <row r="61" spans="1:40" ht="18.75" x14ac:dyDescent="0.3">
      <c r="A61" s="236" t="s">
        <v>207</v>
      </c>
      <c r="B61" s="236"/>
      <c r="C61" s="236"/>
      <c r="D61" s="236"/>
    </row>
    <row r="62" spans="1:40" x14ac:dyDescent="0.25">
      <c r="B62" s="85" t="s">
        <v>131</v>
      </c>
      <c r="C62" s="85" t="s">
        <v>130</v>
      </c>
      <c r="D62" s="85" t="s">
        <v>129</v>
      </c>
      <c r="K62" s="84"/>
      <c r="AN62" s="83"/>
    </row>
    <row r="63" spans="1:40" x14ac:dyDescent="0.25">
      <c r="A63" s="83" t="s">
        <v>128</v>
      </c>
      <c r="B63" s="85">
        <f>SUM(B66:B75)</f>
        <v>9880.7000000000007</v>
      </c>
      <c r="C63" s="85">
        <f>SUM(C66:C75)</f>
        <v>2371.6000000000004</v>
      </c>
      <c r="D63" s="85">
        <f>SUM(D66:D75)</f>
        <v>7509.0999999999995</v>
      </c>
      <c r="E63" s="85">
        <f>B63-C63-D63</f>
        <v>0</v>
      </c>
      <c r="K63" s="84"/>
      <c r="AN63" s="83"/>
    </row>
    <row r="64" spans="1:40" x14ac:dyDescent="0.25">
      <c r="A64" s="233" t="s">
        <v>127</v>
      </c>
      <c r="B64" s="234" t="s">
        <v>126</v>
      </c>
      <c r="C64" s="230" t="s">
        <v>125</v>
      </c>
      <c r="D64" s="232"/>
      <c r="J64" s="84"/>
      <c r="K64" s="84"/>
      <c r="AM64" s="83"/>
      <c r="AN64" s="83"/>
    </row>
    <row r="65" spans="1:40" s="88" customFormat="1" ht="30" customHeight="1" x14ac:dyDescent="0.25">
      <c r="A65" s="233"/>
      <c r="B65" s="234"/>
      <c r="C65" s="91" t="s">
        <v>124</v>
      </c>
      <c r="D65" s="91" t="s">
        <v>123</v>
      </c>
      <c r="E65" s="90"/>
      <c r="F65" s="90"/>
      <c r="G65" s="90"/>
      <c r="H65" s="90"/>
      <c r="I65" s="90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</row>
    <row r="66" spans="1:40" x14ac:dyDescent="0.25">
      <c r="A66" s="87">
        <v>2014</v>
      </c>
      <c r="B66" s="86">
        <v>1764.2</v>
      </c>
      <c r="C66" s="86">
        <f t="shared" ref="C66:C71" si="8">B66-D66</f>
        <v>530</v>
      </c>
      <c r="D66" s="86">
        <v>1234.2</v>
      </c>
      <c r="J66" s="84"/>
      <c r="K66" s="84"/>
      <c r="AM66" s="83"/>
      <c r="AN66" s="83"/>
    </row>
    <row r="67" spans="1:40" x14ac:dyDescent="0.25">
      <c r="A67" s="87">
        <v>2015</v>
      </c>
      <c r="B67" s="86">
        <v>1960.6</v>
      </c>
      <c r="C67" s="86">
        <f t="shared" si="8"/>
        <v>720.3</v>
      </c>
      <c r="D67" s="86">
        <v>1240.3</v>
      </c>
      <c r="J67" s="84"/>
      <c r="K67" s="84"/>
      <c r="AM67" s="83"/>
      <c r="AN67" s="83"/>
    </row>
    <row r="68" spans="1:40" x14ac:dyDescent="0.25">
      <c r="A68" s="87">
        <v>2016</v>
      </c>
      <c r="B68" s="86">
        <v>1718.7</v>
      </c>
      <c r="C68" s="86">
        <f t="shared" si="8"/>
        <v>555.5</v>
      </c>
      <c r="D68" s="86">
        <v>1163.2</v>
      </c>
      <c r="J68" s="84"/>
      <c r="K68" s="84"/>
      <c r="AM68" s="83"/>
      <c r="AN68" s="83"/>
    </row>
    <row r="69" spans="1:40" x14ac:dyDescent="0.25">
      <c r="A69" s="87">
        <v>2017</v>
      </c>
      <c r="B69" s="86">
        <v>1645.1</v>
      </c>
      <c r="C69" s="86">
        <f t="shared" si="8"/>
        <v>511</v>
      </c>
      <c r="D69" s="86">
        <v>1134.0999999999999</v>
      </c>
      <c r="J69" s="84"/>
      <c r="K69" s="84"/>
      <c r="AM69" s="83"/>
      <c r="AN69" s="83"/>
    </row>
    <row r="70" spans="1:40" x14ac:dyDescent="0.25">
      <c r="A70" s="87">
        <v>2018</v>
      </c>
      <c r="B70" s="86">
        <v>1081.4000000000001</v>
      </c>
      <c r="C70" s="86">
        <f t="shared" si="8"/>
        <v>54.800000000000182</v>
      </c>
      <c r="D70" s="86">
        <v>1026.5999999999999</v>
      </c>
      <c r="J70" s="84"/>
      <c r="K70" s="84"/>
      <c r="AM70" s="83"/>
      <c r="AN70" s="83"/>
    </row>
    <row r="71" spans="1:40" x14ac:dyDescent="0.25">
      <c r="A71" s="87">
        <v>2019</v>
      </c>
      <c r="B71" s="86">
        <v>861</v>
      </c>
      <c r="C71" s="86">
        <f t="shared" si="8"/>
        <v>0</v>
      </c>
      <c r="D71" s="86">
        <v>861</v>
      </c>
      <c r="J71" s="84"/>
      <c r="K71" s="84"/>
      <c r="AM71" s="83"/>
      <c r="AN71" s="83"/>
    </row>
    <row r="72" spans="1:40" x14ac:dyDescent="0.25">
      <c r="A72" s="87">
        <v>2020</v>
      </c>
      <c r="B72" s="86">
        <v>0</v>
      </c>
      <c r="C72" s="86">
        <v>0</v>
      </c>
      <c r="D72" s="86">
        <v>0</v>
      </c>
      <c r="J72" s="84"/>
      <c r="K72" s="84"/>
      <c r="AM72" s="83"/>
      <c r="AN72" s="83"/>
    </row>
    <row r="73" spans="1:40" x14ac:dyDescent="0.25">
      <c r="A73" s="87">
        <v>2021</v>
      </c>
      <c r="B73" s="86">
        <f>'План-реал'!G104</f>
        <v>849.7</v>
      </c>
      <c r="C73" s="86">
        <v>0</v>
      </c>
      <c r="D73" s="86">
        <f>B73</f>
        <v>849.7</v>
      </c>
      <c r="J73" s="84"/>
      <c r="K73" s="84"/>
      <c r="AM73" s="83"/>
      <c r="AN73" s="83"/>
    </row>
    <row r="74" spans="1:40" x14ac:dyDescent="0.25">
      <c r="A74" s="87">
        <v>2022</v>
      </c>
      <c r="B74" s="86">
        <v>0</v>
      </c>
      <c r="C74" s="86">
        <f>B74-D74</f>
        <v>0</v>
      </c>
      <c r="D74" s="86">
        <v>0</v>
      </c>
      <c r="J74" s="84"/>
      <c r="K74" s="84"/>
      <c r="AM74" s="83"/>
      <c r="AN74" s="83"/>
    </row>
    <row r="75" spans="1:40" x14ac:dyDescent="0.25">
      <c r="A75" s="87">
        <v>2023</v>
      </c>
      <c r="B75" s="86">
        <v>0</v>
      </c>
      <c r="C75" s="86">
        <f>B75-D75</f>
        <v>0</v>
      </c>
      <c r="D75" s="86">
        <v>0</v>
      </c>
      <c r="J75" s="84"/>
      <c r="K75" s="84"/>
      <c r="AM75" s="83"/>
      <c r="AN75" s="83"/>
    </row>
    <row r="78" spans="1:40" x14ac:dyDescent="0.25">
      <c r="B78" s="85" t="s">
        <v>131</v>
      </c>
      <c r="C78" s="85" t="s">
        <v>130</v>
      </c>
      <c r="E78" s="85" t="s">
        <v>129</v>
      </c>
      <c r="K78" s="84"/>
      <c r="AN78" s="83"/>
    </row>
    <row r="79" spans="1:40" x14ac:dyDescent="0.25">
      <c r="A79" s="83" t="s">
        <v>128</v>
      </c>
      <c r="B79" s="85">
        <f>SUM(B82:B91)</f>
        <v>34127.699999999997</v>
      </c>
      <c r="C79" s="85">
        <f>SUM(C82:C91)</f>
        <v>0</v>
      </c>
      <c r="E79" s="85">
        <f>SUM(E82:E91)</f>
        <v>0</v>
      </c>
      <c r="K79" s="84"/>
      <c r="AN79" s="83"/>
    </row>
    <row r="80" spans="1:40" x14ac:dyDescent="0.25">
      <c r="A80" s="233" t="s">
        <v>127</v>
      </c>
      <c r="B80" s="234" t="s">
        <v>126</v>
      </c>
      <c r="C80" s="230" t="s">
        <v>125</v>
      </c>
      <c r="D80" s="231"/>
      <c r="E80" s="232"/>
      <c r="K80" s="84"/>
      <c r="AN80" s="83"/>
    </row>
    <row r="81" spans="1:40" s="88" customFormat="1" ht="30" customHeight="1" x14ac:dyDescent="0.25">
      <c r="A81" s="233"/>
      <c r="B81" s="234"/>
      <c r="C81" s="91" t="s">
        <v>124</v>
      </c>
      <c r="D81" s="91"/>
      <c r="E81" s="91" t="s">
        <v>123</v>
      </c>
      <c r="F81" s="90"/>
      <c r="G81" s="90"/>
      <c r="H81" s="90"/>
      <c r="I81" s="90"/>
      <c r="J81" s="90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</row>
    <row r="82" spans="1:40" x14ac:dyDescent="0.25">
      <c r="A82" s="87" t="s">
        <v>209</v>
      </c>
      <c r="B82" s="86">
        <v>3108.5</v>
      </c>
      <c r="C82" s="86" t="s">
        <v>208</v>
      </c>
      <c r="D82" s="86"/>
      <c r="E82" s="86"/>
      <c r="K82" s="84"/>
      <c r="AN82" s="83"/>
    </row>
    <row r="83" spans="1:40" x14ac:dyDescent="0.25">
      <c r="A83" s="87" t="s">
        <v>210</v>
      </c>
      <c r="B83" s="86">
        <v>3526.1</v>
      </c>
      <c r="C83" s="86" t="s">
        <v>208</v>
      </c>
      <c r="D83" s="86"/>
      <c r="E83" s="86"/>
      <c r="K83" s="84"/>
      <c r="AN83" s="83"/>
    </row>
    <row r="84" spans="1:40" x14ac:dyDescent="0.25">
      <c r="A84" s="87" t="s">
        <v>211</v>
      </c>
      <c r="B84" s="86">
        <v>3795.2</v>
      </c>
      <c r="C84" s="86" t="s">
        <v>208</v>
      </c>
      <c r="D84" s="86"/>
      <c r="E84" s="86"/>
      <c r="K84" s="84"/>
      <c r="AN84" s="83"/>
    </row>
    <row r="85" spans="1:40" x14ac:dyDescent="0.25">
      <c r="A85" s="87" t="s">
        <v>212</v>
      </c>
      <c r="B85" s="86">
        <v>3489.5</v>
      </c>
      <c r="C85" s="86" t="s">
        <v>208</v>
      </c>
      <c r="D85" s="86"/>
      <c r="E85" s="86"/>
      <c r="K85" s="84"/>
      <c r="AN85" s="83"/>
    </row>
    <row r="86" spans="1:40" x14ac:dyDescent="0.25">
      <c r="A86" s="87" t="s">
        <v>213</v>
      </c>
      <c r="B86" s="86">
        <v>3042.7</v>
      </c>
      <c r="C86" s="86" t="s">
        <v>208</v>
      </c>
      <c r="D86" s="86"/>
      <c r="E86" s="86"/>
      <c r="K86" s="84"/>
      <c r="AN86" s="83"/>
    </row>
    <row r="87" spans="1:40" x14ac:dyDescent="0.25">
      <c r="A87" s="87" t="s">
        <v>214</v>
      </c>
      <c r="B87" s="86">
        <v>3135.6</v>
      </c>
      <c r="C87" s="86" t="s">
        <v>208</v>
      </c>
      <c r="D87" s="86"/>
      <c r="E87" s="86"/>
      <c r="K87" s="84"/>
      <c r="AN87" s="83"/>
    </row>
    <row r="88" spans="1:40" x14ac:dyDescent="0.25">
      <c r="A88" s="87" t="s">
        <v>215</v>
      </c>
      <c r="B88" s="86">
        <v>3557.7</v>
      </c>
      <c r="C88" s="86" t="s">
        <v>208</v>
      </c>
      <c r="D88" s="86"/>
      <c r="E88" s="86"/>
      <c r="G88" s="85">
        <v>10060</v>
      </c>
      <c r="H88" s="85">
        <v>10060</v>
      </c>
      <c r="I88" s="85">
        <v>10060</v>
      </c>
      <c r="K88" s="84"/>
      <c r="AN88" s="83"/>
    </row>
    <row r="89" spans="1:40" x14ac:dyDescent="0.25">
      <c r="A89" s="87" t="s">
        <v>216</v>
      </c>
      <c r="B89" s="86">
        <f>'План-реал'!G111</f>
        <v>3490.8</v>
      </c>
      <c r="C89" s="86" t="s">
        <v>208</v>
      </c>
      <c r="D89" s="86"/>
      <c r="E89" s="86"/>
      <c r="K89" s="84"/>
      <c r="AN89" s="83"/>
    </row>
    <row r="90" spans="1:40" x14ac:dyDescent="0.25">
      <c r="A90" s="87" t="s">
        <v>217</v>
      </c>
      <c r="B90" s="86">
        <f>'План-реал'!H111</f>
        <v>3490.8</v>
      </c>
      <c r="C90" s="86" t="s">
        <v>208</v>
      </c>
      <c r="D90" s="86"/>
      <c r="E90" s="86"/>
      <c r="K90" s="84"/>
      <c r="AN90" s="83"/>
    </row>
    <row r="91" spans="1:40" x14ac:dyDescent="0.25">
      <c r="A91" s="87" t="s">
        <v>218</v>
      </c>
      <c r="B91" s="86">
        <f>'План-реал'!I111</f>
        <v>3490.8</v>
      </c>
      <c r="C91" s="86" t="s">
        <v>208</v>
      </c>
      <c r="D91" s="86"/>
      <c r="E91" s="86"/>
      <c r="K91" s="84"/>
      <c r="AN91" s="83"/>
    </row>
  </sheetData>
  <mergeCells count="21">
    <mergeCell ref="A80:A81"/>
    <mergeCell ref="B80:B81"/>
    <mergeCell ref="C80:E80"/>
    <mergeCell ref="A48:A49"/>
    <mergeCell ref="B48:B49"/>
    <mergeCell ref="A64:A65"/>
    <mergeCell ref="B64:B65"/>
    <mergeCell ref="A61:D61"/>
    <mergeCell ref="C64:D64"/>
    <mergeCell ref="A45:D45"/>
    <mergeCell ref="C3:E3"/>
    <mergeCell ref="A18:A19"/>
    <mergeCell ref="B18:B19"/>
    <mergeCell ref="C18:E18"/>
    <mergeCell ref="A33:A34"/>
    <mergeCell ref="B33:B34"/>
    <mergeCell ref="B3:B4"/>
    <mergeCell ref="A3:A4"/>
    <mergeCell ref="B15:D15"/>
    <mergeCell ref="B30:D30"/>
    <mergeCell ref="C33:E3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H17" sqref="H17"/>
    </sheetView>
  </sheetViews>
  <sheetFormatPr defaultRowHeight="15" x14ac:dyDescent="0.25"/>
  <cols>
    <col min="4" max="4" width="11.42578125" style="101" customWidth="1"/>
    <col min="5" max="5" width="10.42578125" customWidth="1"/>
    <col min="6" max="6" width="13.140625" customWidth="1"/>
    <col min="7" max="8" width="12.42578125" customWidth="1"/>
    <col min="9" max="10" width="11.85546875" bestFit="1" customWidth="1"/>
  </cols>
  <sheetData>
    <row r="1" spans="1:10" x14ac:dyDescent="0.25">
      <c r="E1" t="s">
        <v>148</v>
      </c>
    </row>
    <row r="2" spans="1:10" x14ac:dyDescent="0.25">
      <c r="A2" t="s">
        <v>145</v>
      </c>
      <c r="B2">
        <v>280</v>
      </c>
      <c r="C2">
        <v>5000</v>
      </c>
      <c r="D2" s="101">
        <v>772800</v>
      </c>
      <c r="E2" s="98">
        <v>772.8</v>
      </c>
    </row>
    <row r="3" spans="1:10" x14ac:dyDescent="0.25">
      <c r="A3" t="s">
        <v>146</v>
      </c>
      <c r="B3">
        <v>111</v>
      </c>
      <c r="C3">
        <v>5000</v>
      </c>
      <c r="D3" s="101">
        <v>504000</v>
      </c>
      <c r="E3" s="98">
        <v>504.3</v>
      </c>
      <c r="F3" s="97">
        <f>SUM(E2:E3)</f>
        <v>1277.0999999999999</v>
      </c>
    </row>
    <row r="4" spans="1:10" x14ac:dyDescent="0.25">
      <c r="A4" t="s">
        <v>147</v>
      </c>
      <c r="B4">
        <f>1245-B3-B2</f>
        <v>854</v>
      </c>
      <c r="C4">
        <v>5000</v>
      </c>
      <c r="D4" s="101">
        <v>4802945.08</v>
      </c>
      <c r="E4" s="98">
        <v>4802.8999999999996</v>
      </c>
    </row>
    <row r="5" spans="1:10" x14ac:dyDescent="0.25">
      <c r="B5">
        <f>SUM(B2:B4)</f>
        <v>1245</v>
      </c>
      <c r="D5" s="101">
        <f>SUM(D2:D4)</f>
        <v>6079745.0800000001</v>
      </c>
      <c r="E5" s="98">
        <f>SUM(E2:E4)</f>
        <v>6080</v>
      </c>
    </row>
    <row r="6" spans="1:10" x14ac:dyDescent="0.25">
      <c r="D6" s="101">
        <v>254.92</v>
      </c>
    </row>
    <row r="7" spans="1:10" x14ac:dyDescent="0.25">
      <c r="D7" s="101">
        <f>SUM(D5:D6)</f>
        <v>6080000</v>
      </c>
    </row>
    <row r="8" spans="1:10" x14ac:dyDescent="0.25">
      <c r="I8" t="s">
        <v>153</v>
      </c>
      <c r="J8" t="s">
        <v>154</v>
      </c>
    </row>
    <row r="9" spans="1:10" x14ac:dyDescent="0.25">
      <c r="C9">
        <f>D10/D9</f>
        <v>0.17778806086625831</v>
      </c>
      <c r="D9" s="101">
        <v>5162219.08</v>
      </c>
      <c r="E9" s="101">
        <f>D2-F9</f>
        <v>47840</v>
      </c>
      <c r="F9" s="101">
        <v>724960</v>
      </c>
      <c r="G9" t="s">
        <v>150</v>
      </c>
      <c r="H9" t="s">
        <v>157</v>
      </c>
      <c r="I9" s="101">
        <f>-F9-F10-E9-E10</f>
        <v>-1277054.92</v>
      </c>
      <c r="J9" s="101">
        <f>-F11-E11</f>
        <v>-4802945.08</v>
      </c>
    </row>
    <row r="10" spans="1:10" x14ac:dyDescent="0.25">
      <c r="D10" s="101">
        <v>917780.92</v>
      </c>
      <c r="E10" s="101">
        <f>D3+D6-F10</f>
        <v>141950.91999999998</v>
      </c>
      <c r="F10" s="101">
        <v>362304</v>
      </c>
      <c r="G10" t="s">
        <v>152</v>
      </c>
      <c r="H10" t="s">
        <v>156</v>
      </c>
      <c r="I10" s="101">
        <f>F9+F10</f>
        <v>1087264</v>
      </c>
      <c r="J10" s="101">
        <f>F11</f>
        <v>4074955.08</v>
      </c>
    </row>
    <row r="11" spans="1:10" x14ac:dyDescent="0.25">
      <c r="E11" s="101">
        <f>D4-F11</f>
        <v>727990</v>
      </c>
      <c r="F11" s="101">
        <v>4074955.08</v>
      </c>
      <c r="G11" t="s">
        <v>151</v>
      </c>
      <c r="H11" t="s">
        <v>155</v>
      </c>
      <c r="J11" s="101">
        <f>E11+E10+E9</f>
        <v>917780.91999999993</v>
      </c>
    </row>
    <row r="12" spans="1:10" x14ac:dyDescent="0.25">
      <c r="D12" s="101">
        <f>SUM(D2:D3)+D6</f>
        <v>1277054.92</v>
      </c>
      <c r="E12" s="102">
        <f>SUM(E9:E11)</f>
        <v>917780.91999999993</v>
      </c>
      <c r="F12" s="102">
        <f>SUM(F9:F11)</f>
        <v>5162219.08</v>
      </c>
    </row>
    <row r="13" spans="1:10" x14ac:dyDescent="0.25">
      <c r="E13" s="101"/>
      <c r="F13" s="101"/>
    </row>
    <row r="14" spans="1:10" x14ac:dyDescent="0.25">
      <c r="E14" s="101"/>
      <c r="F14" s="101"/>
    </row>
    <row r="15" spans="1:10" x14ac:dyDescent="0.25">
      <c r="F15" t="s">
        <v>3</v>
      </c>
      <c r="G15" s="101" t="s">
        <v>161</v>
      </c>
      <c r="H15" t="s">
        <v>162</v>
      </c>
    </row>
    <row r="16" spans="1:10" x14ac:dyDescent="0.25">
      <c r="E16" t="s">
        <v>152</v>
      </c>
      <c r="F16" s="101">
        <v>11352028.529999999</v>
      </c>
      <c r="G16" s="101">
        <f>F16-F10</f>
        <v>10989724.529999999</v>
      </c>
      <c r="H16" s="101">
        <f>F10</f>
        <v>362304</v>
      </c>
    </row>
    <row r="17" spans="5:8" x14ac:dyDescent="0.25">
      <c r="E17" t="s">
        <v>150</v>
      </c>
      <c r="F17" s="101">
        <v>6435072.5499999998</v>
      </c>
      <c r="G17" s="101">
        <f>F17-F9</f>
        <v>5710112.5499999998</v>
      </c>
      <c r="H17" s="101">
        <f>F9</f>
        <v>724960</v>
      </c>
    </row>
    <row r="18" spans="5:8" x14ac:dyDescent="0.25">
      <c r="F18" s="101">
        <f>SUM(F16:F17)</f>
        <v>17787101.079999998</v>
      </c>
      <c r="G18" s="101">
        <f t="shared" ref="G18:H18" si="0">SUM(G16:G17)</f>
        <v>16699837.079999998</v>
      </c>
      <c r="H18" s="101">
        <f t="shared" si="0"/>
        <v>1087264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План-реал</vt:lpstr>
      <vt:lpstr>Суммы МП</vt:lpstr>
      <vt:lpstr>ПФДОД</vt:lpstr>
      <vt:lpstr>'План-реал'!Область_печати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2021-03-12T12:29:45Z</dcterms:modified>
</cp:coreProperties>
</file>