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0" windowHeight="8910" activeTab="0"/>
  </bookViews>
  <sheets>
    <sheet name="план-реализации" sheetId="1" r:id="rId1"/>
    <sheet name="суммы" sheetId="2" r:id="rId2"/>
  </sheets>
  <definedNames>
    <definedName name="_xlnm.Print_Area" localSheetId="0">'план-реализации'!$A$1:$K$65</definedName>
  </definedNames>
  <calcPr fullCalcOnLoad="1"/>
</workbook>
</file>

<file path=xl/sharedStrings.xml><?xml version="1.0" encoding="utf-8"?>
<sst xmlns="http://schemas.openxmlformats.org/spreadsheetml/2006/main" count="341" uniqueCount="129">
  <si>
    <t>№ п.п</t>
  </si>
  <si>
    <t xml:space="preserve">Наименование </t>
  </si>
  <si>
    <t>Объем средств на реализацию муниципальной программы на отчетный год и плановый период ( тыс.руб.)</t>
  </si>
  <si>
    <t>Планируемое значение показателя реализации муниципальной программы на отчетный год и плановый период</t>
  </si>
  <si>
    <t>Всего</t>
  </si>
  <si>
    <t>х</t>
  </si>
  <si>
    <t>1.</t>
  </si>
  <si>
    <t>2.</t>
  </si>
  <si>
    <t>да</t>
  </si>
  <si>
    <t>Количествок культурно-массовых мероприятий (шт.)</t>
  </si>
  <si>
    <t>Количество мероприятий (шт.)</t>
  </si>
  <si>
    <t>7.2.</t>
  </si>
  <si>
    <t>7.1.</t>
  </si>
  <si>
    <t>Повышение эффективности деятельности администратора муниципальной программы</t>
  </si>
  <si>
    <t>x</t>
  </si>
  <si>
    <t>Местный бюджет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</si>
  <si>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</si>
  <si>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</si>
  <si>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</si>
  <si>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</si>
  <si>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</si>
  <si>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</si>
  <si>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</si>
  <si>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</si>
  <si>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</si>
  <si>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</si>
  <si>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</si>
  <si>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Количество участников (чел.)</t>
  </si>
  <si>
    <t>3.</t>
  </si>
  <si>
    <t>Итого по основному мероприятию 1 цели1</t>
  </si>
  <si>
    <t>Цель 1 подпрограммы 1: создание стартовых условий для развития инновационного потенциала молодежи и последующего включения ее в процессы общественно-политического, социально-экономического и культурного преобразования муниципального образования «город Десногорск» Смоленской области</t>
  </si>
  <si>
    <t>Основное мероприятие 1 цели 1 подпрограммы 1: Реализация мероприятий в области молодежной политики</t>
  </si>
  <si>
    <t>1.1.</t>
  </si>
  <si>
    <t>Количество мероприятий для детей и молодежи (шт.)</t>
  </si>
  <si>
    <t>1.2.</t>
  </si>
  <si>
    <t>Численность молодежи, охваченной воспитательными и просветительскими акциями и мероприятиями (чел.)</t>
  </si>
  <si>
    <t>1.3.</t>
  </si>
  <si>
    <t>Итого по основному мероприятию цели 1 подпрограммы 1</t>
  </si>
  <si>
    <t>2.1.</t>
  </si>
  <si>
    <t>2.2.</t>
  </si>
  <si>
    <t>3.1.</t>
  </si>
  <si>
    <t>Количество книговыдач (тыс. экз.)</t>
  </si>
  <si>
    <t>Итого по основному мероприятию 1 цели 1 подпрограммы 4</t>
  </si>
  <si>
    <t>Количество посетителей музея (чел.)</t>
  </si>
  <si>
    <t>Количество выставок (ед.)</t>
  </si>
  <si>
    <t>Итого по основному мероприятию 1 цели 1 подпрограммы 5</t>
  </si>
  <si>
    <t>Количество обучающихся в учреждениях дополнительного образования (чел.)</t>
  </si>
  <si>
    <t>Итого по основному мероприятию 1 цели 1 подпрограммы 7</t>
  </si>
  <si>
    <t>Всего по муниципальной программе</t>
  </si>
  <si>
    <t>Расходы на обеспечение функций органов местного самоуправления</t>
  </si>
  <si>
    <t>Исполнитель мероприятия</t>
  </si>
  <si>
    <t>1.Цель 1 муниципальной программы: Создание условий для развития культуры</t>
  </si>
  <si>
    <t>Организация и проведение мероприятий культурно-массового характера</t>
  </si>
  <si>
    <t>2.Подпрограмма 1  «Реализация молодежной политики»</t>
  </si>
  <si>
    <t>Источник финансового обеспечения (расшифровка)</t>
  </si>
  <si>
    <t>«ККС и МП» Администрации г.Десногорска</t>
  </si>
  <si>
    <t>Итого по основному мероприятию 1цели 1 подпрограммы 2</t>
  </si>
  <si>
    <t>Итого по основному мероприятию 1 цели 1 подпрограммы 3</t>
  </si>
  <si>
    <t>7.Обеспечивающая подпрограмма</t>
  </si>
  <si>
    <t>«ККС и МП» Администрации г. Десногорска</t>
  </si>
  <si>
    <t>Цель 1 подпрограммы 3 «Формирование единого информационного пространства, создание условий для обеспечения равного доступа к информационным ресурсам различных групп населения г. Десногорска»</t>
  </si>
  <si>
    <t xml:space="preserve">4. Подпрограмма 3 «Библиотечное обслуживание населения» </t>
  </si>
  <si>
    <t>4.1.</t>
  </si>
  <si>
    <t>4.2.</t>
  </si>
  <si>
    <t>4.3.</t>
  </si>
  <si>
    <t>5.1.</t>
  </si>
  <si>
    <t>5.2.</t>
  </si>
  <si>
    <t>5.3.</t>
  </si>
  <si>
    <t>3.2.</t>
  </si>
  <si>
    <t>Федеральный бюджет</t>
  </si>
  <si>
    <t>Областной бюджет</t>
  </si>
  <si>
    <t>2021 год</t>
  </si>
  <si>
    <t>2022 год</t>
  </si>
  <si>
    <t>3.3.</t>
  </si>
  <si>
    <t>Год</t>
  </si>
  <si>
    <t>Общий объем (тыс.руб.)</t>
  </si>
  <si>
    <t>из них за счет средств (тыс.руб.):</t>
  </si>
  <si>
    <t>местного бюджета</t>
  </si>
  <si>
    <t>областно-го бюджета</t>
  </si>
  <si>
    <t>Общ</t>
  </si>
  <si>
    <t>мест</t>
  </si>
  <si>
    <t>фед</t>
  </si>
  <si>
    <t>обл</t>
  </si>
  <si>
    <t>федерально-го бюджета</t>
  </si>
  <si>
    <t>областного бюджета</t>
  </si>
  <si>
    <t>Молодежная политика</t>
  </si>
  <si>
    <t>Доп.образование</t>
  </si>
  <si>
    <t xml:space="preserve">Цель 1 подпрограммы 2:  «Обеспечение дополнительного  образования художественно-эстетической направленности, в области музыкального искусства и дополнительного общего предпрофессионального образования» </t>
  </si>
  <si>
    <t>Основное мероприятие 1 цели 1 подпрограммы 3: «Развитие библиотечного обслуживания населения»</t>
  </si>
  <si>
    <t>5. Подпрограмма 4 «Развитие культурно-досуговой деятельности»</t>
  </si>
  <si>
    <t>Цель 1 подпрограммы4: «Сохранение и создание условий для развития культурного и духовного потенциала населения»</t>
  </si>
  <si>
    <t>Основное мероприятие 1 цели1 подпрограммы 4: «Организация и поддержка детских и молодежных общественных организаций, объединений и клубных формирований, предоставление населению услуг социально-культурного и развлекательного характера, создание условий для занятий любительским художественным творчеством».</t>
  </si>
  <si>
    <t>6. Подпрограмма 5 муниципальной программы: «Развитие музейной деятельности»</t>
  </si>
  <si>
    <t xml:space="preserve">Цель 1 Подпрограммы 5: «Создание организационных, технических, научно-производственных условий для обеспечения деятельности и развития музея, расширение доступа населения к культурным ценностям и информации путем организации новых разработок в области совершенствования научно-просветительной, научно-исследовательской, учетно-хранительной работы музея, внедрение новых информационных технологий» </t>
  </si>
  <si>
    <t>Основное мероприятие 1 цели 1 подпрограммы 5 «Хранение, изучение и публичное представление музейных предметов, музейных коллекций»</t>
  </si>
  <si>
    <t>Основное мероприятие 1: «Обеспечение организационных условий для реализации муниципальной программы»</t>
  </si>
  <si>
    <t>Основное мероприятие  1: «Культурно-массовые мероприятия»</t>
  </si>
  <si>
    <t>5.4.</t>
  </si>
  <si>
    <t>2023 год</t>
  </si>
  <si>
    <t>обеспечение гос. поддержки отрасли культуры</t>
  </si>
  <si>
    <t>расходы на обеспечение деятельности муниципальных учреждений</t>
  </si>
  <si>
    <t>Расходы на обеспечение деятельности муниципальных учреждений</t>
  </si>
  <si>
    <t>Расходы на укрепление материально-технической базы муниципальных учреждений</t>
  </si>
  <si>
    <t>«ККС и МП» Администрации г. Десногорска, МБУ «ЦК и МП» г. Десногорска</t>
  </si>
  <si>
    <t>«ККС и МП» Администрации г. Десногорска, МБУК "Десногорский ИКМ"</t>
  </si>
  <si>
    <t>«ККС и МП» Администрации г. Десногорска, МБУДО «Десногорская ДМШ имени М.И. Глинки», МБУДО «Десногорская ДХШ»</t>
  </si>
  <si>
    <t>Организация и проведение мероприятий в области молодежной политики</t>
  </si>
  <si>
    <t>Создание виртуальных концертных залов</t>
  </si>
  <si>
    <t>Библиотека</t>
  </si>
  <si>
    <t>ЦКиМП</t>
  </si>
  <si>
    <t>ИКМ</t>
  </si>
  <si>
    <t>з</t>
  </si>
  <si>
    <t>Основное мероприятие 1 цели 1 подпрограммы 2: «Условия развития системы дополнительного образования»</t>
  </si>
  <si>
    <t>3. Подпрограмма 2 «Создание условий развития дополнительного образования в сфере культуры»</t>
  </si>
  <si>
    <t>Всего:</t>
  </si>
  <si>
    <t>МБ</t>
  </si>
  <si>
    <t>ФБ</t>
  </si>
  <si>
    <t>ОБ</t>
  </si>
  <si>
    <t xml:space="preserve">«ККС и МП» Администрации г. Десногорска,
МБУ «Десногорская библиотека» </t>
  </si>
  <si>
    <t>Итого по основному мероприятию 2 цели1</t>
  </si>
  <si>
    <t xml:space="preserve">МБУ «Десногорская библиотека» </t>
  </si>
  <si>
    <t>Расходы на проведение мероприятий по вводу в эксплуатацию досугового центра для граждан пожилого возраста</t>
  </si>
  <si>
    <t>2.3.</t>
  </si>
  <si>
    <t>Основное мероприятие  2: «Социальная поддержка граждан пожилого возраста»</t>
  </si>
  <si>
    <t>расходы на обеспечение развития и укрепления материально-технической базы</t>
  </si>
  <si>
    <t>ИГОГО</t>
  </si>
  <si>
    <t xml:space="preserve">«Развитие культуры и молодежной политики в муниципальном образовании «город Десногорск» Смоленской области» 
</t>
  </si>
  <si>
    <t>ПЛАН
реализации муниципальной программы на 2021-2023 годы</t>
  </si>
  <si>
    <t>Приложение к постановлению Администрации муниципального образования «город Десногорск» Смоленской области»
от 01.12.2021 № 1062
Приложение № 2 
к  муниципальной программе Развитие культуры и молодежной политики в муниципальном образовании «город Десногорск» Смоленской области»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</si>
</sst>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8"/>
      <color theme="1"/>
      <name val="Times New Roman"/>
      <family val="1"/>
    </font>
    <font>
      <b/>
      <sz val="16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172" fontId="3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top" wrapText="1"/>
    </xf>
    <xf numFmtId="172" fontId="3" fillId="0" borderId="0" xfId="0" applyNumberFormat="1" applyFont="1" applyFill="1" applyAlignment="1">
      <alignment horizontal="center" vertical="top" wrapText="1"/>
    </xf>
    <xf numFmtId="172" fontId="3" fillId="0" borderId="0" xfId="0" applyNumberFormat="1" applyFont="1" applyFill="1" applyAlignment="1">
      <alignment vertical="top" wrapText="1"/>
    </xf>
    <xf numFmtId="2" fontId="3" fillId="0" borderId="0" xfId="0" applyNumberFormat="1" applyFont="1" applyFill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wrapText="1"/>
    </xf>
    <xf numFmtId="16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16" fontId="3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172" fontId="47" fillId="0" borderId="0" xfId="0" applyNumberFormat="1" applyFont="1" applyAlignment="1">
      <alignment/>
    </xf>
    <xf numFmtId="4" fontId="47" fillId="0" borderId="0" xfId="0" applyNumberFormat="1" applyFont="1" applyAlignment="1">
      <alignment/>
    </xf>
    <xf numFmtId="172" fontId="47" fillId="0" borderId="10" xfId="0" applyNumberFormat="1" applyFont="1" applyBorder="1" applyAlignment="1">
      <alignment horizontal="center" vertical="center" wrapText="1"/>
    </xf>
    <xf numFmtId="172" fontId="47" fillId="0" borderId="0" xfId="0" applyNumberFormat="1" applyFont="1" applyAlignment="1">
      <alignment horizontal="center" vertical="center" wrapText="1"/>
    </xf>
    <xf numFmtId="4" fontId="47" fillId="0" borderId="0" xfId="0" applyNumberFormat="1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10" xfId="0" applyFont="1" applyBorder="1" applyAlignment="1">
      <alignment/>
    </xf>
    <xf numFmtId="172" fontId="47" fillId="0" borderId="10" xfId="0" applyNumberFormat="1" applyFont="1" applyBorder="1" applyAlignment="1">
      <alignment/>
    </xf>
    <xf numFmtId="172" fontId="47" fillId="0" borderId="11" xfId="0" applyNumberFormat="1" applyFont="1" applyBorder="1" applyAlignment="1">
      <alignment/>
    </xf>
    <xf numFmtId="172" fontId="47" fillId="0" borderId="12" xfId="0" applyNumberFormat="1" applyFont="1" applyBorder="1" applyAlignment="1">
      <alignment/>
    </xf>
    <xf numFmtId="172" fontId="47" fillId="0" borderId="13" xfId="0" applyNumberFormat="1" applyFont="1" applyBorder="1" applyAlignment="1">
      <alignment/>
    </xf>
    <xf numFmtId="172" fontId="47" fillId="0" borderId="14" xfId="0" applyNumberFormat="1" applyFont="1" applyBorder="1" applyAlignment="1">
      <alignment/>
    </xf>
    <xf numFmtId="172" fontId="47" fillId="0" borderId="0" xfId="0" applyNumberFormat="1" applyFont="1" applyBorder="1" applyAlignment="1">
      <alignment/>
    </xf>
    <xf numFmtId="172" fontId="47" fillId="0" borderId="15" xfId="0" applyNumberFormat="1" applyFont="1" applyBorder="1" applyAlignment="1">
      <alignment/>
    </xf>
    <xf numFmtId="172" fontId="47" fillId="0" borderId="16" xfId="0" applyNumberFormat="1" applyFont="1" applyBorder="1" applyAlignment="1">
      <alignment/>
    </xf>
    <xf numFmtId="172" fontId="47" fillId="0" borderId="17" xfId="0" applyNumberFormat="1" applyFont="1" applyBorder="1" applyAlignment="1">
      <alignment/>
    </xf>
    <xf numFmtId="172" fontId="47" fillId="0" borderId="18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17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 vertical="center"/>
    </xf>
    <xf numFmtId="172" fontId="48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vertical="top"/>
    </xf>
    <xf numFmtId="172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172" fontId="47" fillId="0" borderId="10" xfId="0" applyNumberFormat="1" applyFont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172" fontId="47" fillId="0" borderId="10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Border="1" applyAlignment="1">
      <alignment horizontal="centerContinuous" vertical="center" wrapText="1"/>
    </xf>
    <xf numFmtId="0" fontId="3" fillId="0" borderId="0" xfId="0" applyFont="1" applyFill="1" applyAlignment="1">
      <alignment horizontal="centerContinuous" vertical="top" wrapText="1"/>
    </xf>
    <xf numFmtId="0" fontId="47" fillId="0" borderId="10" xfId="0" applyFont="1" applyBorder="1" applyAlignment="1">
      <alignment horizontal="center" vertical="center"/>
    </xf>
    <xf numFmtId="172" fontId="47" fillId="0" borderId="10" xfId="0" applyNumberFormat="1" applyFont="1" applyBorder="1" applyAlignment="1">
      <alignment vertical="center"/>
    </xf>
    <xf numFmtId="0" fontId="5" fillId="0" borderId="0" xfId="0" applyFont="1" applyFill="1" applyBorder="1" applyAlignment="1">
      <alignment horizontal="left" vertical="top" wrapText="1"/>
    </xf>
    <xf numFmtId="2" fontId="3" fillId="0" borderId="20" xfId="0" applyNumberFormat="1" applyFont="1" applyFill="1" applyBorder="1" applyAlignment="1">
      <alignment horizontal="center" vertical="center" wrapText="1"/>
    </xf>
    <xf numFmtId="2" fontId="3" fillId="0" borderId="19" xfId="0" applyNumberFormat="1" applyFont="1" applyFill="1" applyBorder="1" applyAlignment="1">
      <alignment horizontal="center" vertical="center" wrapText="1"/>
    </xf>
    <xf numFmtId="2" fontId="3" fillId="0" borderId="21" xfId="0" applyNumberFormat="1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left" vertical="center" wrapText="1"/>
    </xf>
    <xf numFmtId="49" fontId="3" fillId="0" borderId="24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center" vertical="top"/>
    </xf>
    <xf numFmtId="0" fontId="3" fillId="0" borderId="22" xfId="0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49" fontId="3" fillId="0" borderId="19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/>
    </xf>
    <xf numFmtId="0" fontId="49" fillId="0" borderId="0" xfId="0" applyFont="1" applyAlignment="1">
      <alignment horizontal="center"/>
    </xf>
    <xf numFmtId="0" fontId="47" fillId="0" borderId="10" xfId="0" applyFont="1" applyBorder="1" applyAlignment="1">
      <alignment horizontal="center" vertical="center"/>
    </xf>
    <xf numFmtId="172" fontId="47" fillId="0" borderId="10" xfId="0" applyNumberFormat="1" applyFont="1" applyBorder="1" applyAlignment="1">
      <alignment horizontal="center" vertical="center" wrapText="1"/>
    </xf>
    <xf numFmtId="172" fontId="47" fillId="0" borderId="10" xfId="0" applyNumberFormat="1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5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1" defaultTableStyle="TableStyleMedium2" defaultPivotStyle="PivotStyleLight16">
    <tableStyle name="Стиль сводной таблицы 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view="pageBreakPreview" zoomScaleSheetLayoutView="100" workbookViewId="0" topLeftCell="A1">
      <selection activeCell="A3" sqref="A3:IV4"/>
    </sheetView>
  </sheetViews>
  <sheetFormatPr defaultColWidth="8.7109375" defaultRowHeight="12.75"/>
  <cols>
    <col min="1" max="1" width="5.421875" style="1" customWidth="1"/>
    <col min="2" max="2" width="39.421875" style="2" customWidth="1"/>
    <col min="3" max="3" width="24.8515625" style="3" customWidth="1"/>
    <col min="4" max="4" width="22.57421875" style="3" customWidth="1"/>
    <col min="5" max="5" width="11.421875" style="4" customWidth="1"/>
    <col min="6" max="6" width="10.00390625" style="5" customWidth="1"/>
    <col min="7" max="11" width="10.00390625" style="3" customWidth="1"/>
    <col min="12" max="16384" width="8.7109375" style="3" customWidth="1"/>
  </cols>
  <sheetData>
    <row r="1" ht="15.75">
      <c r="D1" s="14"/>
    </row>
    <row r="2" spans="7:12" ht="121.5" customHeight="1">
      <c r="G2" s="72" t="s">
        <v>128</v>
      </c>
      <c r="H2" s="72"/>
      <c r="I2" s="72"/>
      <c r="J2" s="72"/>
      <c r="K2" s="72"/>
      <c r="L2" s="6"/>
    </row>
    <row r="3" spans="1:11" ht="31.5">
      <c r="A3" s="68" t="s">
        <v>127</v>
      </c>
      <c r="B3" s="67"/>
      <c r="C3" s="66"/>
      <c r="D3" s="66"/>
      <c r="E3" s="66"/>
      <c r="F3" s="66"/>
      <c r="G3" s="66"/>
      <c r="H3" s="66"/>
      <c r="I3" s="66"/>
      <c r="J3" s="66"/>
      <c r="K3" s="67"/>
    </row>
    <row r="4" spans="1:11" ht="29.25" customHeight="1">
      <c r="A4" s="68" t="s">
        <v>126</v>
      </c>
      <c r="B4" s="67"/>
      <c r="C4" s="68"/>
      <c r="D4" s="68"/>
      <c r="E4" s="68"/>
      <c r="F4" s="68"/>
      <c r="G4" s="68"/>
      <c r="H4" s="68"/>
      <c r="I4" s="68"/>
      <c r="J4" s="68"/>
      <c r="K4" s="69"/>
    </row>
    <row r="5" spans="3:11" ht="15.75">
      <c r="C5" s="7"/>
      <c r="D5" s="7"/>
      <c r="E5" s="8"/>
      <c r="F5" s="9"/>
      <c r="G5" s="7"/>
      <c r="H5" s="7"/>
      <c r="I5" s="7"/>
      <c r="J5" s="7"/>
      <c r="K5" s="7"/>
    </row>
    <row r="6" spans="1:11" s="10" customFormat="1" ht="78" customHeight="1">
      <c r="A6" s="73" t="s">
        <v>0</v>
      </c>
      <c r="B6" s="73" t="s">
        <v>1</v>
      </c>
      <c r="C6" s="73" t="s">
        <v>50</v>
      </c>
      <c r="D6" s="73" t="s">
        <v>54</v>
      </c>
      <c r="E6" s="75" t="s">
        <v>2</v>
      </c>
      <c r="F6" s="76"/>
      <c r="G6" s="76"/>
      <c r="H6" s="77"/>
      <c r="I6" s="75" t="s">
        <v>3</v>
      </c>
      <c r="J6" s="76"/>
      <c r="K6" s="77"/>
    </row>
    <row r="7" spans="1:11" s="10" customFormat="1" ht="15" customHeight="1">
      <c r="A7" s="74"/>
      <c r="B7" s="74"/>
      <c r="C7" s="74"/>
      <c r="D7" s="74"/>
      <c r="E7" s="11" t="s">
        <v>4</v>
      </c>
      <c r="F7" s="11" t="s">
        <v>71</v>
      </c>
      <c r="G7" s="11" t="s">
        <v>72</v>
      </c>
      <c r="H7" s="11" t="s">
        <v>98</v>
      </c>
      <c r="I7" s="11" t="s">
        <v>71</v>
      </c>
      <c r="J7" s="11" t="s">
        <v>72</v>
      </c>
      <c r="K7" s="11" t="s">
        <v>98</v>
      </c>
    </row>
    <row r="8" spans="1:11" s="14" customFormat="1" ht="15.75">
      <c r="A8" s="12" t="s">
        <v>16</v>
      </c>
      <c r="B8" s="12" t="s">
        <v>17</v>
      </c>
      <c r="C8" s="12" t="s">
        <v>18</v>
      </c>
      <c r="D8" s="12" t="s">
        <v>19</v>
      </c>
      <c r="E8" s="13" t="s">
        <v>20</v>
      </c>
      <c r="F8" s="13" t="s">
        <v>21</v>
      </c>
      <c r="G8" s="12" t="s">
        <v>22</v>
      </c>
      <c r="H8" s="12" t="s">
        <v>23</v>
      </c>
      <c r="I8" s="12" t="s">
        <v>24</v>
      </c>
      <c r="J8" s="12" t="s">
        <v>25</v>
      </c>
      <c r="K8" s="12" t="s">
        <v>26</v>
      </c>
    </row>
    <row r="9" spans="1:11" ht="15.75">
      <c r="A9" s="91" t="s">
        <v>51</v>
      </c>
      <c r="B9" s="92"/>
      <c r="C9" s="92"/>
      <c r="D9" s="92"/>
      <c r="E9" s="92"/>
      <c r="F9" s="92"/>
      <c r="G9" s="92"/>
      <c r="H9" s="92"/>
      <c r="I9" s="92"/>
      <c r="J9" s="92"/>
      <c r="K9" s="93"/>
    </row>
    <row r="10" spans="1:11" ht="15.75">
      <c r="A10" s="91" t="s">
        <v>96</v>
      </c>
      <c r="B10" s="92"/>
      <c r="C10" s="92"/>
      <c r="D10" s="92"/>
      <c r="E10" s="92"/>
      <c r="F10" s="92"/>
      <c r="G10" s="92"/>
      <c r="H10" s="92"/>
      <c r="I10" s="92"/>
      <c r="J10" s="92"/>
      <c r="K10" s="93"/>
    </row>
    <row r="11" spans="1:11" ht="31.5">
      <c r="A11" s="12" t="s">
        <v>6</v>
      </c>
      <c r="B11" s="15" t="s">
        <v>9</v>
      </c>
      <c r="C11" s="12" t="s">
        <v>5</v>
      </c>
      <c r="D11" s="12" t="s">
        <v>5</v>
      </c>
      <c r="E11" s="13" t="s">
        <v>5</v>
      </c>
      <c r="F11" s="13" t="s">
        <v>5</v>
      </c>
      <c r="G11" s="12" t="s">
        <v>14</v>
      </c>
      <c r="H11" s="12" t="s">
        <v>14</v>
      </c>
      <c r="I11" s="12">
        <v>305</v>
      </c>
      <c r="J11" s="12">
        <v>305</v>
      </c>
      <c r="K11" s="12">
        <v>305</v>
      </c>
    </row>
    <row r="12" spans="1:11" ht="15.75">
      <c r="A12" s="12" t="s">
        <v>7</v>
      </c>
      <c r="B12" s="15" t="s">
        <v>27</v>
      </c>
      <c r="C12" s="12" t="s">
        <v>5</v>
      </c>
      <c r="D12" s="12" t="s">
        <v>5</v>
      </c>
      <c r="E12" s="13" t="s">
        <v>5</v>
      </c>
      <c r="F12" s="13" t="s">
        <v>5</v>
      </c>
      <c r="G12" s="12" t="s">
        <v>14</v>
      </c>
      <c r="H12" s="12" t="s">
        <v>14</v>
      </c>
      <c r="I12" s="12">
        <v>60050</v>
      </c>
      <c r="J12" s="12">
        <v>60050</v>
      </c>
      <c r="K12" s="12">
        <v>60050</v>
      </c>
    </row>
    <row r="13" spans="1:11" ht="47.25" customHeight="1">
      <c r="A13" s="12" t="s">
        <v>28</v>
      </c>
      <c r="B13" s="16" t="s">
        <v>52</v>
      </c>
      <c r="C13" s="17" t="s">
        <v>55</v>
      </c>
      <c r="D13" s="17" t="s">
        <v>15</v>
      </c>
      <c r="E13" s="18">
        <f>F13+G13+H13</f>
        <v>210</v>
      </c>
      <c r="F13" s="13">
        <v>70</v>
      </c>
      <c r="G13" s="13">
        <v>70</v>
      </c>
      <c r="H13" s="13">
        <v>70</v>
      </c>
      <c r="I13" s="19" t="s">
        <v>5</v>
      </c>
      <c r="J13" s="19" t="s">
        <v>5</v>
      </c>
      <c r="K13" s="19" t="s">
        <v>5</v>
      </c>
    </row>
    <row r="14" spans="1:11" s="51" customFormat="1" ht="21" customHeight="1">
      <c r="A14" s="82" t="s">
        <v>29</v>
      </c>
      <c r="B14" s="82"/>
      <c r="C14" s="52"/>
      <c r="D14" s="54"/>
      <c r="E14" s="49">
        <f>E13</f>
        <v>210</v>
      </c>
      <c r="F14" s="49">
        <f>F13</f>
        <v>70</v>
      </c>
      <c r="G14" s="49">
        <f>G13</f>
        <v>70</v>
      </c>
      <c r="H14" s="49">
        <f>H13</f>
        <v>70</v>
      </c>
      <c r="I14" s="55" t="s">
        <v>5</v>
      </c>
      <c r="J14" s="55" t="s">
        <v>5</v>
      </c>
      <c r="K14" s="55" t="s">
        <v>5</v>
      </c>
    </row>
    <row r="15" spans="1:11" s="51" customFormat="1" ht="21" customHeight="1">
      <c r="A15" s="95" t="s">
        <v>123</v>
      </c>
      <c r="B15" s="96"/>
      <c r="C15" s="96"/>
      <c r="D15" s="96"/>
      <c r="E15" s="96"/>
      <c r="F15" s="96"/>
      <c r="G15" s="96"/>
      <c r="H15" s="96"/>
      <c r="I15" s="96"/>
      <c r="J15" s="96"/>
      <c r="K15" s="97"/>
    </row>
    <row r="16" spans="1:11" s="51" customFormat="1" ht="21" customHeight="1">
      <c r="A16" s="17" t="s">
        <v>6</v>
      </c>
      <c r="B16" s="22" t="s">
        <v>27</v>
      </c>
      <c r="C16" s="12" t="s">
        <v>5</v>
      </c>
      <c r="D16" s="12" t="s">
        <v>5</v>
      </c>
      <c r="E16" s="13" t="s">
        <v>5</v>
      </c>
      <c r="F16" s="13" t="s">
        <v>5</v>
      </c>
      <c r="G16" s="12" t="s">
        <v>14</v>
      </c>
      <c r="H16" s="12" t="s">
        <v>14</v>
      </c>
      <c r="I16" s="19">
        <v>30</v>
      </c>
      <c r="J16" s="19">
        <v>30</v>
      </c>
      <c r="K16" s="19">
        <v>30</v>
      </c>
    </row>
    <row r="17" spans="1:12" ht="24" customHeight="1">
      <c r="A17" s="78" t="s">
        <v>7</v>
      </c>
      <c r="B17" s="80" t="s">
        <v>121</v>
      </c>
      <c r="C17" s="83" t="s">
        <v>120</v>
      </c>
      <c r="D17" s="17" t="s">
        <v>70</v>
      </c>
      <c r="E17" s="13">
        <f>F17</f>
        <v>1005</v>
      </c>
      <c r="F17" s="13">
        <v>1005</v>
      </c>
      <c r="G17" s="13"/>
      <c r="H17" s="13"/>
      <c r="I17" s="19" t="s">
        <v>5</v>
      </c>
      <c r="J17" s="12" t="s">
        <v>5</v>
      </c>
      <c r="K17" s="12" t="s">
        <v>14</v>
      </c>
      <c r="L17" s="5">
        <f>SUM(F17:F18)</f>
        <v>1057.9</v>
      </c>
    </row>
    <row r="18" spans="1:11" ht="24" customHeight="1">
      <c r="A18" s="79"/>
      <c r="B18" s="81"/>
      <c r="C18" s="84"/>
      <c r="D18" s="17" t="s">
        <v>15</v>
      </c>
      <c r="E18" s="13">
        <f>F18</f>
        <v>52.9</v>
      </c>
      <c r="F18" s="13">
        <v>52.9</v>
      </c>
      <c r="G18" s="13"/>
      <c r="H18" s="13"/>
      <c r="I18" s="19" t="s">
        <v>5</v>
      </c>
      <c r="J18" s="12" t="s">
        <v>5</v>
      </c>
      <c r="K18" s="12" t="s">
        <v>14</v>
      </c>
    </row>
    <row r="19" spans="1:11" s="51" customFormat="1" ht="21" customHeight="1">
      <c r="A19" s="82" t="s">
        <v>119</v>
      </c>
      <c r="B19" s="82"/>
      <c r="C19" s="52"/>
      <c r="D19" s="54"/>
      <c r="E19" s="49">
        <f>SUM(E17:E18)</f>
        <v>1057.9</v>
      </c>
      <c r="F19" s="49">
        <f>SUM(F17:F18)</f>
        <v>1057.9</v>
      </c>
      <c r="G19" s="49">
        <f>SUM(G17:G18)</f>
        <v>0</v>
      </c>
      <c r="H19" s="49">
        <f>SUM(H17:H18)</f>
        <v>0</v>
      </c>
      <c r="I19" s="55" t="s">
        <v>5</v>
      </c>
      <c r="J19" s="55" t="s">
        <v>5</v>
      </c>
      <c r="K19" s="55" t="s">
        <v>5</v>
      </c>
    </row>
    <row r="20" spans="1:11" ht="18" customHeight="1">
      <c r="A20" s="94" t="s">
        <v>53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</row>
    <row r="21" spans="1:11" ht="32.25" customHeight="1">
      <c r="A21" s="94" t="s">
        <v>30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</row>
    <row r="22" spans="1:11" ht="18.75" customHeight="1">
      <c r="A22" s="90" t="s">
        <v>31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</row>
    <row r="23" spans="1:11" ht="31.5">
      <c r="A23" s="12" t="s">
        <v>32</v>
      </c>
      <c r="B23" s="15" t="s">
        <v>33</v>
      </c>
      <c r="C23" s="12" t="s">
        <v>5</v>
      </c>
      <c r="D23" s="12" t="s">
        <v>5</v>
      </c>
      <c r="E23" s="13" t="s">
        <v>5</v>
      </c>
      <c r="F23" s="13" t="s">
        <v>5</v>
      </c>
      <c r="G23" s="12" t="s">
        <v>14</v>
      </c>
      <c r="H23" s="12" t="s">
        <v>14</v>
      </c>
      <c r="I23" s="12">
        <v>140</v>
      </c>
      <c r="J23" s="12">
        <v>140</v>
      </c>
      <c r="K23" s="12">
        <v>140</v>
      </c>
    </row>
    <row r="24" spans="1:11" ht="45.75" customHeight="1">
      <c r="A24" s="12" t="s">
        <v>34</v>
      </c>
      <c r="B24" s="15" t="s">
        <v>35</v>
      </c>
      <c r="C24" s="12" t="s">
        <v>5</v>
      </c>
      <c r="D24" s="12" t="s">
        <v>5</v>
      </c>
      <c r="E24" s="13" t="s">
        <v>5</v>
      </c>
      <c r="F24" s="13" t="s">
        <v>5</v>
      </c>
      <c r="G24" s="12" t="s">
        <v>14</v>
      </c>
      <c r="H24" s="12" t="s">
        <v>14</v>
      </c>
      <c r="I24" s="21">
        <v>15000</v>
      </c>
      <c r="J24" s="21">
        <v>15000</v>
      </c>
      <c r="K24" s="21">
        <v>15000</v>
      </c>
    </row>
    <row r="25" spans="1:11" ht="49.5" customHeight="1">
      <c r="A25" s="12" t="s">
        <v>36</v>
      </c>
      <c r="B25" s="22" t="s">
        <v>106</v>
      </c>
      <c r="C25" s="17" t="s">
        <v>55</v>
      </c>
      <c r="D25" s="17" t="s">
        <v>15</v>
      </c>
      <c r="E25" s="13">
        <f>F25+G25+H25</f>
        <v>123</v>
      </c>
      <c r="F25" s="13">
        <v>41</v>
      </c>
      <c r="G25" s="13">
        <v>41</v>
      </c>
      <c r="H25" s="13">
        <v>41</v>
      </c>
      <c r="I25" s="12" t="s">
        <v>5</v>
      </c>
      <c r="J25" s="12" t="s">
        <v>5</v>
      </c>
      <c r="K25" s="12" t="s">
        <v>5</v>
      </c>
    </row>
    <row r="26" spans="1:11" s="53" customFormat="1" ht="33.75" customHeight="1">
      <c r="A26" s="82" t="s">
        <v>37</v>
      </c>
      <c r="B26" s="82"/>
      <c r="C26" s="52"/>
      <c r="D26" s="52" t="s">
        <v>15</v>
      </c>
      <c r="E26" s="49">
        <f>E25</f>
        <v>123</v>
      </c>
      <c r="F26" s="49">
        <f>F25</f>
        <v>41</v>
      </c>
      <c r="G26" s="49">
        <f>G25</f>
        <v>41</v>
      </c>
      <c r="H26" s="49">
        <f>H25</f>
        <v>41</v>
      </c>
      <c r="I26" s="50" t="s">
        <v>5</v>
      </c>
      <c r="J26" s="50" t="s">
        <v>5</v>
      </c>
      <c r="K26" s="50" t="s">
        <v>5</v>
      </c>
    </row>
    <row r="27" spans="1:11" ht="18.75" customHeight="1">
      <c r="A27" s="89" t="s">
        <v>113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</row>
    <row r="28" spans="1:11" ht="31.5" customHeight="1">
      <c r="A28" s="89" t="s">
        <v>87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</row>
    <row r="29" spans="1:11" ht="15.75">
      <c r="A29" s="107" t="s">
        <v>112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</row>
    <row r="30" spans="1:11" ht="47.25">
      <c r="A30" s="12" t="s">
        <v>38</v>
      </c>
      <c r="B30" s="22" t="s">
        <v>46</v>
      </c>
      <c r="C30" s="17" t="s">
        <v>5</v>
      </c>
      <c r="D30" s="13" t="s">
        <v>5</v>
      </c>
      <c r="E30" s="13" t="s">
        <v>5</v>
      </c>
      <c r="F30" s="13" t="s">
        <v>5</v>
      </c>
      <c r="G30" s="12" t="s">
        <v>14</v>
      </c>
      <c r="H30" s="12" t="s">
        <v>14</v>
      </c>
      <c r="I30" s="12">
        <v>600</v>
      </c>
      <c r="J30" s="12">
        <v>600</v>
      </c>
      <c r="K30" s="12">
        <v>600</v>
      </c>
    </row>
    <row r="31" spans="1:11" ht="19.5" customHeight="1">
      <c r="A31" s="86" t="s">
        <v>39</v>
      </c>
      <c r="B31" s="80" t="s">
        <v>99</v>
      </c>
      <c r="C31" s="83" t="s">
        <v>105</v>
      </c>
      <c r="D31" s="17" t="s">
        <v>15</v>
      </c>
      <c r="E31" s="13">
        <f>F31+G31+H31</f>
        <v>41</v>
      </c>
      <c r="F31" s="13">
        <v>41</v>
      </c>
      <c r="G31" s="13"/>
      <c r="H31" s="13"/>
      <c r="I31" s="12" t="s">
        <v>5</v>
      </c>
      <c r="J31" s="12" t="s">
        <v>5</v>
      </c>
      <c r="K31" s="12" t="s">
        <v>5</v>
      </c>
    </row>
    <row r="32" spans="1:11" ht="19.5" customHeight="1">
      <c r="A32" s="87"/>
      <c r="B32" s="81"/>
      <c r="C32" s="85"/>
      <c r="D32" s="17" t="s">
        <v>70</v>
      </c>
      <c r="E32" s="13">
        <f>F32+G32+H32</f>
        <v>324.6</v>
      </c>
      <c r="F32" s="13">
        <v>324.6</v>
      </c>
      <c r="G32" s="13"/>
      <c r="H32" s="13"/>
      <c r="I32" s="12" t="s">
        <v>5</v>
      </c>
      <c r="J32" s="12" t="s">
        <v>5</v>
      </c>
      <c r="K32" s="12" t="s">
        <v>5</v>
      </c>
    </row>
    <row r="33" spans="1:11" ht="19.5" customHeight="1">
      <c r="A33" s="88"/>
      <c r="B33" s="106"/>
      <c r="C33" s="85"/>
      <c r="D33" s="17" t="s">
        <v>69</v>
      </c>
      <c r="E33" s="13">
        <f>F33+G33+H33</f>
        <v>3732.6</v>
      </c>
      <c r="F33" s="13">
        <v>3732.6</v>
      </c>
      <c r="G33" s="13"/>
      <c r="H33" s="13"/>
      <c r="I33" s="12" t="s">
        <v>5</v>
      </c>
      <c r="J33" s="12" t="s">
        <v>5</v>
      </c>
      <c r="K33" s="12" t="s">
        <v>5</v>
      </c>
    </row>
    <row r="34" spans="1:11" ht="48.75" customHeight="1">
      <c r="A34" s="63" t="s">
        <v>122</v>
      </c>
      <c r="B34" s="62" t="s">
        <v>124</v>
      </c>
      <c r="C34" s="84"/>
      <c r="D34" s="17" t="s">
        <v>15</v>
      </c>
      <c r="E34" s="13">
        <f>F34+G34+H34</f>
        <v>0</v>
      </c>
      <c r="F34" s="13"/>
      <c r="G34" s="13"/>
      <c r="H34" s="13"/>
      <c r="I34" s="12" t="s">
        <v>5</v>
      </c>
      <c r="J34" s="12" t="s">
        <v>5</v>
      </c>
      <c r="K34" s="12" t="s">
        <v>5</v>
      </c>
    </row>
    <row r="35" spans="1:11" s="51" customFormat="1" ht="30" customHeight="1">
      <c r="A35" s="82" t="s">
        <v>56</v>
      </c>
      <c r="B35" s="82"/>
      <c r="C35" s="48"/>
      <c r="D35" s="48"/>
      <c r="E35" s="49">
        <f>SUM(E31:E34)</f>
        <v>4098.2</v>
      </c>
      <c r="F35" s="49">
        <f>SUM(F31:F34)</f>
        <v>4098.2</v>
      </c>
      <c r="G35" s="49">
        <f>SUM(G31:G34)</f>
        <v>0</v>
      </c>
      <c r="H35" s="49">
        <f>SUM(H31:H34)</f>
        <v>0</v>
      </c>
      <c r="I35" s="50" t="s">
        <v>5</v>
      </c>
      <c r="J35" s="50" t="s">
        <v>5</v>
      </c>
      <c r="K35" s="50" t="s">
        <v>14</v>
      </c>
    </row>
    <row r="36" spans="1:11" ht="18.75" customHeight="1">
      <c r="A36" s="89" t="s">
        <v>61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</row>
    <row r="37" spans="1:11" ht="32.25" customHeight="1">
      <c r="A37" s="103" t="s">
        <v>60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5"/>
    </row>
    <row r="38" spans="1:11" ht="18.75" customHeight="1">
      <c r="A38" s="94" t="s">
        <v>88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</row>
    <row r="39" spans="1:11" ht="15.75">
      <c r="A39" s="12" t="s">
        <v>40</v>
      </c>
      <c r="B39" s="15" t="s">
        <v>41</v>
      </c>
      <c r="C39" s="12" t="s">
        <v>5</v>
      </c>
      <c r="D39" s="12" t="s">
        <v>5</v>
      </c>
      <c r="E39" s="13" t="s">
        <v>5</v>
      </c>
      <c r="F39" s="13" t="s">
        <v>5</v>
      </c>
      <c r="G39" s="12" t="s">
        <v>14</v>
      </c>
      <c r="H39" s="12" t="s">
        <v>14</v>
      </c>
      <c r="I39" s="12">
        <v>290</v>
      </c>
      <c r="J39" s="12">
        <v>290</v>
      </c>
      <c r="K39" s="12">
        <v>290</v>
      </c>
    </row>
    <row r="40" spans="1:11" ht="31.5">
      <c r="A40" s="12" t="s">
        <v>68</v>
      </c>
      <c r="B40" s="23" t="s">
        <v>100</v>
      </c>
      <c r="C40" s="27"/>
      <c r="D40" s="17" t="s">
        <v>15</v>
      </c>
      <c r="E40" s="13">
        <f>F40+G40+H40</f>
        <v>30891.399999999998</v>
      </c>
      <c r="F40" s="13">
        <v>10392.8</v>
      </c>
      <c r="G40" s="13">
        <v>10249.3</v>
      </c>
      <c r="H40" s="13">
        <v>10249.3</v>
      </c>
      <c r="I40" s="19" t="s">
        <v>5</v>
      </c>
      <c r="J40" s="12" t="s">
        <v>5</v>
      </c>
      <c r="K40" s="12" t="s">
        <v>14</v>
      </c>
    </row>
    <row r="41" spans="1:11" ht="27" customHeight="1">
      <c r="A41" s="78" t="s">
        <v>73</v>
      </c>
      <c r="B41" s="80" t="s">
        <v>107</v>
      </c>
      <c r="C41" s="83" t="s">
        <v>118</v>
      </c>
      <c r="D41" s="17" t="s">
        <v>69</v>
      </c>
      <c r="E41" s="13">
        <f>F41</f>
        <v>1000</v>
      </c>
      <c r="F41" s="13">
        <v>1000</v>
      </c>
      <c r="G41" s="13"/>
      <c r="H41" s="13"/>
      <c r="I41" s="19" t="s">
        <v>5</v>
      </c>
      <c r="J41" s="12" t="s">
        <v>5</v>
      </c>
      <c r="K41" s="12" t="s">
        <v>14</v>
      </c>
    </row>
    <row r="42" spans="1:11" ht="27" customHeight="1">
      <c r="A42" s="100"/>
      <c r="B42" s="81"/>
      <c r="C42" s="85"/>
      <c r="D42" s="17" t="s">
        <v>15</v>
      </c>
      <c r="E42" s="13">
        <f>F42</f>
        <v>10.4</v>
      </c>
      <c r="F42" s="13">
        <v>10.4</v>
      </c>
      <c r="G42" s="13"/>
      <c r="H42" s="13"/>
      <c r="I42" s="19" t="s">
        <v>5</v>
      </c>
      <c r="J42" s="12" t="s">
        <v>5</v>
      </c>
      <c r="K42" s="12" t="s">
        <v>14</v>
      </c>
    </row>
    <row r="43" spans="1:11" ht="27" customHeight="1">
      <c r="A43" s="79"/>
      <c r="B43" s="106"/>
      <c r="C43" s="85"/>
      <c r="D43" s="17" t="s">
        <v>70</v>
      </c>
      <c r="E43" s="13">
        <f>F43</f>
        <v>30.9</v>
      </c>
      <c r="F43" s="13">
        <v>30.9</v>
      </c>
      <c r="G43" s="13"/>
      <c r="H43" s="13"/>
      <c r="I43" s="19" t="s">
        <v>5</v>
      </c>
      <c r="J43" s="12" t="s">
        <v>5</v>
      </c>
      <c r="K43" s="12" t="s">
        <v>14</v>
      </c>
    </row>
    <row r="44" spans="1:11" s="53" customFormat="1" ht="27.75" customHeight="1">
      <c r="A44" s="82" t="s">
        <v>57</v>
      </c>
      <c r="B44" s="82"/>
      <c r="C44" s="50"/>
      <c r="D44" s="50"/>
      <c r="E44" s="56">
        <f>ROUND(SUM(E40:E43),2)</f>
        <v>31932.7</v>
      </c>
      <c r="F44" s="56">
        <f>ROUND(SUM(F40:F43),2)</f>
        <v>11434.1</v>
      </c>
      <c r="G44" s="56">
        <f>ROUND(SUM(G40:G43),2)</f>
        <v>10249.3</v>
      </c>
      <c r="H44" s="56">
        <f>ROUND(SUM(H40:H43),2)</f>
        <v>10249.3</v>
      </c>
      <c r="I44" s="55" t="s">
        <v>5</v>
      </c>
      <c r="J44" s="50" t="s">
        <v>5</v>
      </c>
      <c r="K44" s="50" t="s">
        <v>14</v>
      </c>
    </row>
    <row r="45" spans="1:11" ht="15.75">
      <c r="A45" s="90" t="s">
        <v>89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</row>
    <row r="46" spans="1:11" ht="16.5" customHeight="1">
      <c r="A46" s="101" t="s">
        <v>90</v>
      </c>
      <c r="B46" s="101"/>
      <c r="C46" s="101"/>
      <c r="D46" s="101"/>
      <c r="E46" s="101"/>
      <c r="F46" s="101"/>
      <c r="G46" s="101"/>
      <c r="H46" s="101"/>
      <c r="I46" s="101"/>
      <c r="J46" s="101"/>
      <c r="K46" s="101"/>
    </row>
    <row r="47" spans="1:11" ht="39.75" customHeight="1">
      <c r="A47" s="95" t="s">
        <v>91</v>
      </c>
      <c r="B47" s="98"/>
      <c r="C47" s="98"/>
      <c r="D47" s="98"/>
      <c r="E47" s="98"/>
      <c r="F47" s="98"/>
      <c r="G47" s="98"/>
      <c r="H47" s="98"/>
      <c r="I47" s="98"/>
      <c r="J47" s="98"/>
      <c r="K47" s="99"/>
    </row>
    <row r="48" spans="1:12" ht="15.75">
      <c r="A48" s="25" t="s">
        <v>62</v>
      </c>
      <c r="B48" s="15" t="s">
        <v>10</v>
      </c>
      <c r="C48" s="24" t="s">
        <v>5</v>
      </c>
      <c r="D48" s="12" t="s">
        <v>5</v>
      </c>
      <c r="E48" s="13" t="s">
        <v>5</v>
      </c>
      <c r="F48" s="13" t="s">
        <v>5</v>
      </c>
      <c r="G48" s="12" t="s">
        <v>14</v>
      </c>
      <c r="H48" s="12" t="s">
        <v>14</v>
      </c>
      <c r="I48" s="12">
        <v>305</v>
      </c>
      <c r="J48" s="12">
        <v>305</v>
      </c>
      <c r="K48" s="12">
        <v>305</v>
      </c>
      <c r="L48" s="26"/>
    </row>
    <row r="49" spans="1:11" ht="15.75">
      <c r="A49" s="25" t="s">
        <v>63</v>
      </c>
      <c r="B49" s="22" t="s">
        <v>27</v>
      </c>
      <c r="C49" s="83" t="s">
        <v>103</v>
      </c>
      <c r="D49" s="12" t="s">
        <v>5</v>
      </c>
      <c r="E49" s="13" t="s">
        <v>5</v>
      </c>
      <c r="F49" s="13" t="s">
        <v>5</v>
      </c>
      <c r="G49" s="12" t="s">
        <v>5</v>
      </c>
      <c r="H49" s="12" t="s">
        <v>5</v>
      </c>
      <c r="I49" s="12">
        <v>60050</v>
      </c>
      <c r="J49" s="12">
        <v>60050</v>
      </c>
      <c r="K49" s="12">
        <v>60050</v>
      </c>
    </row>
    <row r="50" spans="1:11" ht="48" customHeight="1">
      <c r="A50" s="25" t="s">
        <v>64</v>
      </c>
      <c r="B50" s="22" t="s">
        <v>101</v>
      </c>
      <c r="C50" s="85"/>
      <c r="D50" s="17" t="s">
        <v>15</v>
      </c>
      <c r="E50" s="13">
        <f>F50+G50+H50</f>
        <v>40692.7</v>
      </c>
      <c r="F50" s="13">
        <v>13889.3</v>
      </c>
      <c r="G50" s="13">
        <v>13401.7</v>
      </c>
      <c r="H50" s="13">
        <v>13401.7</v>
      </c>
      <c r="I50" s="19" t="s">
        <v>5</v>
      </c>
      <c r="J50" s="12" t="s">
        <v>5</v>
      </c>
      <c r="K50" s="12" t="s">
        <v>5</v>
      </c>
    </row>
    <row r="51" spans="1:11" s="51" customFormat="1" ht="33.75" customHeight="1">
      <c r="A51" s="102" t="s">
        <v>42</v>
      </c>
      <c r="B51" s="102"/>
      <c r="C51" s="57"/>
      <c r="D51" s="58"/>
      <c r="E51" s="49">
        <f>ROUND(SUM(E50:E50),2)</f>
        <v>40692.7</v>
      </c>
      <c r="F51" s="49">
        <f>ROUND(SUM(F50:F50),2)</f>
        <v>13889.3</v>
      </c>
      <c r="G51" s="49">
        <f>ROUND(SUM(G50:G50),2)</f>
        <v>13401.7</v>
      </c>
      <c r="H51" s="49">
        <f>ROUND(SUM(H50:H50),2)</f>
        <v>13401.7</v>
      </c>
      <c r="I51" s="55" t="s">
        <v>5</v>
      </c>
      <c r="J51" s="50" t="s">
        <v>5</v>
      </c>
      <c r="K51" s="50" t="s">
        <v>14</v>
      </c>
    </row>
    <row r="52" spans="1:11" ht="15.75">
      <c r="A52" s="90" t="s">
        <v>92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</row>
    <row r="53" spans="1:11" ht="48" customHeight="1">
      <c r="A53" s="103" t="s">
        <v>93</v>
      </c>
      <c r="B53" s="104"/>
      <c r="C53" s="104"/>
      <c r="D53" s="104"/>
      <c r="E53" s="104"/>
      <c r="F53" s="104"/>
      <c r="G53" s="104"/>
      <c r="H53" s="104"/>
      <c r="I53" s="104"/>
      <c r="J53" s="104"/>
      <c r="K53" s="105"/>
    </row>
    <row r="54" spans="1:11" ht="18.75" customHeight="1">
      <c r="A54" s="94" t="s">
        <v>94</v>
      </c>
      <c r="B54" s="94"/>
      <c r="C54" s="94"/>
      <c r="D54" s="94"/>
      <c r="E54" s="94"/>
      <c r="F54" s="94"/>
      <c r="G54" s="94"/>
      <c r="H54" s="94"/>
      <c r="I54" s="94"/>
      <c r="J54" s="94"/>
      <c r="K54" s="94"/>
    </row>
    <row r="55" spans="1:11" ht="15.75">
      <c r="A55" s="25" t="s">
        <v>65</v>
      </c>
      <c r="B55" s="15" t="s">
        <v>43</v>
      </c>
      <c r="C55" s="12" t="s">
        <v>5</v>
      </c>
      <c r="D55" s="12" t="s">
        <v>5</v>
      </c>
      <c r="E55" s="13" t="s">
        <v>14</v>
      </c>
      <c r="F55" s="13" t="s">
        <v>14</v>
      </c>
      <c r="G55" s="12" t="s">
        <v>14</v>
      </c>
      <c r="H55" s="12" t="s">
        <v>14</v>
      </c>
      <c r="I55" s="12" t="s">
        <v>111</v>
      </c>
      <c r="J55" s="12">
        <v>40</v>
      </c>
      <c r="K55" s="12">
        <v>40</v>
      </c>
    </row>
    <row r="56" spans="1:11" ht="15.75">
      <c r="A56" s="25" t="s">
        <v>66</v>
      </c>
      <c r="B56" s="15" t="s">
        <v>44</v>
      </c>
      <c r="C56" s="12" t="s">
        <v>5</v>
      </c>
      <c r="D56" s="12" t="s">
        <v>5</v>
      </c>
      <c r="E56" s="13" t="s">
        <v>5</v>
      </c>
      <c r="F56" s="13" t="s">
        <v>5</v>
      </c>
      <c r="G56" s="12" t="s">
        <v>5</v>
      </c>
      <c r="H56" s="12" t="s">
        <v>5</v>
      </c>
      <c r="I56" s="12">
        <v>20900</v>
      </c>
      <c r="J56" s="12">
        <v>21527</v>
      </c>
      <c r="K56" s="12">
        <v>22173</v>
      </c>
    </row>
    <row r="57" spans="1:11" ht="31.5">
      <c r="A57" s="25" t="s">
        <v>67</v>
      </c>
      <c r="B57" s="17" t="s">
        <v>101</v>
      </c>
      <c r="C57" s="83" t="s">
        <v>104</v>
      </c>
      <c r="D57" s="83" t="s">
        <v>15</v>
      </c>
      <c r="E57" s="13">
        <f>F57+G57+H57</f>
        <v>11372.400000000001</v>
      </c>
      <c r="F57" s="13">
        <v>3923.8</v>
      </c>
      <c r="G57" s="13">
        <v>3724.3</v>
      </c>
      <c r="H57" s="13">
        <v>3724.3</v>
      </c>
      <c r="I57" s="12" t="s">
        <v>14</v>
      </c>
      <c r="J57" s="12" t="s">
        <v>14</v>
      </c>
      <c r="K57" s="12" t="s">
        <v>14</v>
      </c>
    </row>
    <row r="58" spans="1:11" ht="47.25">
      <c r="A58" s="25" t="s">
        <v>97</v>
      </c>
      <c r="B58" s="47" t="s">
        <v>102</v>
      </c>
      <c r="C58" s="84"/>
      <c r="D58" s="84"/>
      <c r="E58" s="13">
        <f>F58+G58+H58</f>
        <v>0</v>
      </c>
      <c r="F58" s="13"/>
      <c r="G58" s="13"/>
      <c r="H58" s="13"/>
      <c r="I58" s="12" t="s">
        <v>14</v>
      </c>
      <c r="J58" s="12" t="s">
        <v>14</v>
      </c>
      <c r="K58" s="12" t="s">
        <v>14</v>
      </c>
    </row>
    <row r="59" spans="1:11" s="53" customFormat="1" ht="31.5" customHeight="1">
      <c r="A59" s="82" t="s">
        <v>45</v>
      </c>
      <c r="B59" s="82"/>
      <c r="C59" s="50"/>
      <c r="D59" s="50"/>
      <c r="E59" s="49">
        <f>ROUND(SUM(E57:E58),2)</f>
        <v>11372.4</v>
      </c>
      <c r="F59" s="49">
        <f>ROUND(SUM(F57:F58),2)</f>
        <v>3923.8</v>
      </c>
      <c r="G59" s="49">
        <f>ROUND(SUM(G57:G58),2)</f>
        <v>3724.3</v>
      </c>
      <c r="H59" s="49">
        <f>ROUND(SUM(H57:H58),2)</f>
        <v>3724.3</v>
      </c>
      <c r="I59" s="50" t="s">
        <v>5</v>
      </c>
      <c r="J59" s="50" t="s">
        <v>5</v>
      </c>
      <c r="K59" s="50" t="s">
        <v>14</v>
      </c>
    </row>
    <row r="60" spans="1:11" ht="16.5" customHeight="1">
      <c r="A60" s="94" t="s">
        <v>58</v>
      </c>
      <c r="B60" s="94"/>
      <c r="C60" s="94"/>
      <c r="D60" s="94"/>
      <c r="E60" s="94"/>
      <c r="F60" s="94"/>
      <c r="G60" s="94"/>
      <c r="H60" s="94"/>
      <c r="I60" s="94"/>
      <c r="J60" s="94"/>
      <c r="K60" s="20"/>
    </row>
    <row r="61" spans="1:11" ht="15.75">
      <c r="A61" s="103" t="s">
        <v>95</v>
      </c>
      <c r="B61" s="104"/>
      <c r="C61" s="104"/>
      <c r="D61" s="104"/>
      <c r="E61" s="104"/>
      <c r="F61" s="104"/>
      <c r="G61" s="104"/>
      <c r="H61" s="104"/>
      <c r="I61" s="104"/>
      <c r="J61" s="104"/>
      <c r="K61" s="105"/>
    </row>
    <row r="62" spans="1:11" ht="47.25">
      <c r="A62" s="28" t="s">
        <v>12</v>
      </c>
      <c r="B62" s="16" t="s">
        <v>13</v>
      </c>
      <c r="C62" s="20"/>
      <c r="D62" s="20"/>
      <c r="E62" s="18" t="s">
        <v>14</v>
      </c>
      <c r="F62" s="18" t="s">
        <v>14</v>
      </c>
      <c r="G62" s="17" t="s">
        <v>14</v>
      </c>
      <c r="H62" s="17" t="s">
        <v>14</v>
      </c>
      <c r="I62" s="17" t="s">
        <v>8</v>
      </c>
      <c r="J62" s="17" t="s">
        <v>8</v>
      </c>
      <c r="K62" s="17" t="s">
        <v>8</v>
      </c>
    </row>
    <row r="63" spans="1:11" ht="49.5" customHeight="1">
      <c r="A63" s="12" t="s">
        <v>11</v>
      </c>
      <c r="B63" s="22" t="s">
        <v>49</v>
      </c>
      <c r="C63" s="20" t="s">
        <v>59</v>
      </c>
      <c r="D63" s="17" t="s">
        <v>15</v>
      </c>
      <c r="E63" s="13">
        <f>F63+G63+H63</f>
        <v>6259.200000000001</v>
      </c>
      <c r="F63" s="13">
        <v>2098.4</v>
      </c>
      <c r="G63" s="13">
        <f>F63-18</f>
        <v>2080.4</v>
      </c>
      <c r="H63" s="13">
        <f>G63</f>
        <v>2080.4</v>
      </c>
      <c r="I63" s="19" t="s">
        <v>14</v>
      </c>
      <c r="J63" s="12" t="s">
        <v>14</v>
      </c>
      <c r="K63" s="12" t="s">
        <v>14</v>
      </c>
    </row>
    <row r="64" spans="1:11" s="53" customFormat="1" ht="15.75">
      <c r="A64" s="82" t="s">
        <v>47</v>
      </c>
      <c r="B64" s="82"/>
      <c r="C64" s="52"/>
      <c r="D64" s="52" t="s">
        <v>15</v>
      </c>
      <c r="E64" s="49">
        <f>E63</f>
        <v>6259.200000000001</v>
      </c>
      <c r="F64" s="49">
        <f>F63</f>
        <v>2098.4</v>
      </c>
      <c r="G64" s="49">
        <f>G63</f>
        <v>2080.4</v>
      </c>
      <c r="H64" s="49">
        <f>H63</f>
        <v>2080.4</v>
      </c>
      <c r="I64" s="55" t="s">
        <v>14</v>
      </c>
      <c r="J64" s="50" t="s">
        <v>14</v>
      </c>
      <c r="K64" s="50" t="s">
        <v>14</v>
      </c>
    </row>
    <row r="65" spans="1:11" s="26" customFormat="1" ht="15.75">
      <c r="A65" s="89" t="s">
        <v>48</v>
      </c>
      <c r="B65" s="89"/>
      <c r="C65" s="89"/>
      <c r="D65" s="22"/>
      <c r="E65" s="13">
        <f>ROUND(E14+E26+E35+E44+E51+E59+E64,2)</f>
        <v>94688.2</v>
      </c>
      <c r="F65" s="13">
        <f>ROUND(F14+F26+F35+F44+F51+F59+F64+F19,2)</f>
        <v>36612.7</v>
      </c>
      <c r="G65" s="13">
        <f>ROUND(G14+G26+G35+G44+G51+G59+G64+G19,2)</f>
        <v>29566.7</v>
      </c>
      <c r="H65" s="13">
        <f>ROUND(H14+H26+H35+H44+H51+H59+H64+H19,2)</f>
        <v>29566.7</v>
      </c>
      <c r="I65" s="12" t="s">
        <v>14</v>
      </c>
      <c r="J65" s="12" t="s">
        <v>14</v>
      </c>
      <c r="K65" s="12" t="s">
        <v>14</v>
      </c>
    </row>
    <row r="67" spans="4:8" ht="15.75">
      <c r="D67" s="3" t="s">
        <v>115</v>
      </c>
      <c r="F67" s="4">
        <f>SUM(F63,F57:F58,F50,F42,F40,F31,F25,F13,F18,F34)</f>
        <v>30519.600000000002</v>
      </c>
      <c r="G67" s="4">
        <f>SUM(G63,G57:G58,G50,G42,G40,G31,G25,G13,G18)</f>
        <v>29566.7</v>
      </c>
      <c r="H67" s="4">
        <f>SUM(H63,H57:H58,H50,H42,H40,H31,H25,H13,H18)</f>
        <v>29566.7</v>
      </c>
    </row>
    <row r="68" spans="4:8" ht="15.75">
      <c r="D68" s="3" t="s">
        <v>116</v>
      </c>
      <c r="F68" s="5">
        <f>SUM(F41,F33)</f>
        <v>4732.6</v>
      </c>
      <c r="G68" s="5">
        <f>SUM(G41,G33)</f>
        <v>0</v>
      </c>
      <c r="H68" s="5">
        <f>SUM(H41,H33)</f>
        <v>0</v>
      </c>
    </row>
    <row r="69" spans="4:8" ht="15.75">
      <c r="D69" s="3" t="s">
        <v>117</v>
      </c>
      <c r="F69" s="5">
        <f>SUM(F43:F43,F32,F17)</f>
        <v>1360.5</v>
      </c>
      <c r="G69" s="5">
        <f>SUM(G43:G43,G32)</f>
        <v>0</v>
      </c>
      <c r="H69" s="5">
        <f>SUM(H43:H43,H32)</f>
        <v>0</v>
      </c>
    </row>
    <row r="70" spans="4:8" ht="15.75">
      <c r="D70" s="3" t="s">
        <v>125</v>
      </c>
      <c r="F70" s="5">
        <f>SUM(F67:F69)</f>
        <v>36612.700000000004</v>
      </c>
      <c r="G70" s="5">
        <f>SUM(G67:G69)</f>
        <v>29566.7</v>
      </c>
      <c r="H70" s="5">
        <f>SUM(H67:H69)</f>
        <v>29566.7</v>
      </c>
    </row>
    <row r="71" spans="7:8" ht="15.75">
      <c r="G71" s="5"/>
      <c r="H71" s="5"/>
    </row>
    <row r="72" spans="7:8" ht="15.75">
      <c r="G72" s="5"/>
      <c r="H72" s="5"/>
    </row>
    <row r="73" spans="7:8" ht="15.75">
      <c r="G73" s="5"/>
      <c r="H73" s="5"/>
    </row>
    <row r="74" spans="7:8" ht="15.75">
      <c r="G74" s="5"/>
      <c r="H74" s="5"/>
    </row>
    <row r="77" spans="7:8" ht="15.75">
      <c r="G77" s="5"/>
      <c r="H77" s="5"/>
    </row>
    <row r="81" spans="7:8" ht="15.75">
      <c r="G81" s="5"/>
      <c r="H81" s="5"/>
    </row>
  </sheetData>
  <sheetProtection/>
  <mergeCells count="48">
    <mergeCell ref="A37:K37"/>
    <mergeCell ref="A35:B35"/>
    <mergeCell ref="B41:B43"/>
    <mergeCell ref="A38:K38"/>
    <mergeCell ref="A36:K36"/>
    <mergeCell ref="A29:K29"/>
    <mergeCell ref="B31:B33"/>
    <mergeCell ref="D57:D58"/>
    <mergeCell ref="A65:C65"/>
    <mergeCell ref="A59:B59"/>
    <mergeCell ref="A60:J60"/>
    <mergeCell ref="A51:B51"/>
    <mergeCell ref="A64:B64"/>
    <mergeCell ref="C57:C58"/>
    <mergeCell ref="A61:K61"/>
    <mergeCell ref="A52:K52"/>
    <mergeCell ref="A53:K53"/>
    <mergeCell ref="A54:K54"/>
    <mergeCell ref="A44:B44"/>
    <mergeCell ref="A47:K47"/>
    <mergeCell ref="C41:C43"/>
    <mergeCell ref="A41:A43"/>
    <mergeCell ref="C49:C50"/>
    <mergeCell ref="A45:K45"/>
    <mergeCell ref="A46:K46"/>
    <mergeCell ref="A6:A7"/>
    <mergeCell ref="A28:K28"/>
    <mergeCell ref="A22:K22"/>
    <mergeCell ref="A9:K9"/>
    <mergeCell ref="A27:K27"/>
    <mergeCell ref="A14:B14"/>
    <mergeCell ref="A20:K20"/>
    <mergeCell ref="A21:K21"/>
    <mergeCell ref="A10:K10"/>
    <mergeCell ref="A15:K15"/>
    <mergeCell ref="A17:A18"/>
    <mergeCell ref="B17:B18"/>
    <mergeCell ref="A19:B19"/>
    <mergeCell ref="C17:C18"/>
    <mergeCell ref="A26:B26"/>
    <mergeCell ref="C31:C34"/>
    <mergeCell ref="A31:A33"/>
    <mergeCell ref="G2:K2"/>
    <mergeCell ref="D6:D7"/>
    <mergeCell ref="C6:C7"/>
    <mergeCell ref="I6:K6"/>
    <mergeCell ref="E6:H6"/>
    <mergeCell ref="B6:B7"/>
  </mergeCells>
  <printOptions horizontalCentered="1"/>
  <pageMargins left="0.2362204724409449" right="0.2362204724409449" top="0.7480314960629921" bottom="0.7480314960629921" header="0.31496062992125984" footer="0.31496062992125984"/>
  <pageSetup firstPageNumber="7" useFirstPageNumber="1" fitToHeight="0" fitToWidth="0" horizontalDpi="600" verticalDpi="600" orientation="landscape" paperSize="9" scale="89" r:id="rId1"/>
  <headerFooter>
    <oddHeader>&amp;C&amp;P</oddHeader>
  </headerFooter>
  <rowBreaks count="3" manualBreakCount="3">
    <brk id="18" max="10" man="1"/>
    <brk id="35" max="10" man="1"/>
    <brk id="57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107"/>
  <sheetViews>
    <sheetView zoomScalePageLayoutView="0" workbookViewId="0" topLeftCell="A37">
      <selection activeCell="A50" sqref="A50:E62"/>
    </sheetView>
  </sheetViews>
  <sheetFormatPr defaultColWidth="8.7109375" defaultRowHeight="12.75"/>
  <cols>
    <col min="1" max="1" width="11.140625" style="29" customWidth="1"/>
    <col min="2" max="2" width="9.7109375" style="30" customWidth="1"/>
    <col min="3" max="3" width="11.140625" style="30" customWidth="1"/>
    <col min="4" max="4" width="11.8515625" style="30" customWidth="1"/>
    <col min="5" max="5" width="11.140625" style="30" customWidth="1"/>
    <col min="6" max="6" width="9.140625" style="30" customWidth="1"/>
    <col min="7" max="32" width="8.7109375" style="31" customWidth="1"/>
    <col min="33" max="16384" width="8.7109375" style="29" customWidth="1"/>
  </cols>
  <sheetData>
    <row r="1" spans="2:5" ht="15.75">
      <c r="B1" s="30" t="s">
        <v>79</v>
      </c>
      <c r="C1" s="30" t="s">
        <v>80</v>
      </c>
      <c r="D1" s="30" t="s">
        <v>81</v>
      </c>
      <c r="E1" s="30" t="s">
        <v>82</v>
      </c>
    </row>
    <row r="2" spans="1:6" ht="15.75">
      <c r="A2" s="29" t="s">
        <v>4</v>
      </c>
      <c r="B2" s="30">
        <f>SUM(B5:B14)</f>
        <v>445078.30000000005</v>
      </c>
      <c r="C2" s="30">
        <f>SUM(C5:C14)</f>
        <v>424838.39999999997</v>
      </c>
      <c r="D2" s="30">
        <f>SUM(D5:D14)</f>
        <v>4872</v>
      </c>
      <c r="E2" s="30">
        <f>SUM(E5:E14)</f>
        <v>15367.9</v>
      </c>
      <c r="F2" s="30">
        <f>B2-C2-D2-E2</f>
        <v>8.185452315956354E-11</v>
      </c>
    </row>
    <row r="3" spans="1:5" ht="15.75">
      <c r="A3" s="109" t="s">
        <v>74</v>
      </c>
      <c r="B3" s="110" t="s">
        <v>75</v>
      </c>
      <c r="C3" s="111" t="s">
        <v>76</v>
      </c>
      <c r="D3" s="111"/>
      <c r="E3" s="111"/>
    </row>
    <row r="4" spans="1:32" s="35" customFormat="1" ht="30" customHeight="1">
      <c r="A4" s="109"/>
      <c r="B4" s="110"/>
      <c r="C4" s="32" t="s">
        <v>77</v>
      </c>
      <c r="D4" s="32" t="s">
        <v>83</v>
      </c>
      <c r="E4" s="32" t="s">
        <v>84</v>
      </c>
      <c r="F4" s="33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</row>
    <row r="5" spans="1:5" ht="15.75">
      <c r="A5" s="60">
        <v>2014</v>
      </c>
      <c r="B5" s="61">
        <v>49737.4</v>
      </c>
      <c r="C5" s="61">
        <f>B5-D5-E5</f>
        <v>49737.4</v>
      </c>
      <c r="D5" s="61">
        <v>0</v>
      </c>
      <c r="E5" s="61">
        <v>0</v>
      </c>
    </row>
    <row r="6" spans="1:5" ht="15.75">
      <c r="A6" s="60">
        <v>2015</v>
      </c>
      <c r="B6" s="61">
        <v>50352.8</v>
      </c>
      <c r="C6" s="61">
        <f aca="true" t="shared" si="0" ref="C6:C14">B6-D6-E6</f>
        <v>50343.9</v>
      </c>
      <c r="D6" s="61">
        <v>8.9</v>
      </c>
      <c r="E6" s="61">
        <v>0</v>
      </c>
    </row>
    <row r="7" spans="1:5" ht="15.75">
      <c r="A7" s="60">
        <v>2016</v>
      </c>
      <c r="B7" s="61">
        <v>53270</v>
      </c>
      <c r="C7" s="61">
        <f t="shared" si="0"/>
        <v>52554.5</v>
      </c>
      <c r="D7" s="61">
        <v>8.5</v>
      </c>
      <c r="E7" s="61">
        <v>707</v>
      </c>
    </row>
    <row r="8" spans="1:5" ht="15.75">
      <c r="A8" s="60">
        <v>2017</v>
      </c>
      <c r="B8" s="61">
        <v>49295.7</v>
      </c>
      <c r="C8" s="61">
        <f t="shared" si="0"/>
        <v>43348.799999999996</v>
      </c>
      <c r="D8" s="61">
        <v>10</v>
      </c>
      <c r="E8" s="61">
        <v>5936.9</v>
      </c>
    </row>
    <row r="9" spans="1:5" ht="15.75">
      <c r="A9" s="60">
        <v>2018</v>
      </c>
      <c r="B9" s="61">
        <v>49587.8</v>
      </c>
      <c r="C9" s="61">
        <f t="shared" si="0"/>
        <v>47406.3</v>
      </c>
      <c r="D9" s="61">
        <v>8.6</v>
      </c>
      <c r="E9" s="61">
        <v>2172.9</v>
      </c>
    </row>
    <row r="10" spans="1:5" ht="15.75">
      <c r="A10" s="60">
        <v>2019</v>
      </c>
      <c r="B10" s="61">
        <v>50313.5</v>
      </c>
      <c r="C10" s="61">
        <f t="shared" si="0"/>
        <v>45019.5</v>
      </c>
      <c r="D10" s="61">
        <v>103.4</v>
      </c>
      <c r="E10" s="61">
        <v>5190.6</v>
      </c>
    </row>
    <row r="11" spans="1:5" ht="15.75">
      <c r="A11" s="60">
        <v>2020</v>
      </c>
      <c r="B11" s="61">
        <v>46775</v>
      </c>
      <c r="C11" s="61">
        <v>46775</v>
      </c>
      <c r="D11" s="61">
        <v>0</v>
      </c>
      <c r="E11" s="61">
        <v>0</v>
      </c>
    </row>
    <row r="12" spans="1:6" ht="15.75">
      <c r="A12" s="60">
        <v>2021</v>
      </c>
      <c r="B12" s="61">
        <f>'план-реализации'!F65</f>
        <v>36612.7</v>
      </c>
      <c r="C12" s="61">
        <f>'план-реализации'!F67</f>
        <v>30519.600000000002</v>
      </c>
      <c r="D12" s="61">
        <f>'план-реализации'!F68</f>
        <v>4732.6</v>
      </c>
      <c r="E12" s="61">
        <f>'план-реализации'!F69</f>
        <v>1360.5</v>
      </c>
      <c r="F12" s="30">
        <f>B12-C12-D12-E12</f>
        <v>-5.4569682106375694E-12</v>
      </c>
    </row>
    <row r="13" spans="1:6" ht="15.75">
      <c r="A13" s="60">
        <v>2022</v>
      </c>
      <c r="B13" s="61">
        <f>'план-реализации'!G65</f>
        <v>29566.7</v>
      </c>
      <c r="C13" s="61">
        <f>B13-D13-E13</f>
        <v>29566.7</v>
      </c>
      <c r="D13" s="61">
        <v>0</v>
      </c>
      <c r="E13" s="61">
        <v>0</v>
      </c>
      <c r="F13" s="30">
        <f>B13-C13-D13-E13</f>
        <v>0</v>
      </c>
    </row>
    <row r="14" spans="1:6" ht="15" customHeight="1">
      <c r="A14" s="60">
        <v>2023</v>
      </c>
      <c r="B14" s="61">
        <f>'план-реализации'!H65</f>
        <v>29566.7</v>
      </c>
      <c r="C14" s="61">
        <f t="shared" si="0"/>
        <v>29566.7</v>
      </c>
      <c r="D14" s="61">
        <v>0</v>
      </c>
      <c r="E14" s="61">
        <v>0</v>
      </c>
      <c r="F14" s="30">
        <f>B14-C14-D14-E14</f>
        <v>0</v>
      </c>
    </row>
    <row r="15" spans="1:5" ht="15" customHeight="1">
      <c r="A15" s="60" t="s">
        <v>114</v>
      </c>
      <c r="B15" s="61">
        <f>SUM(B5:B14)</f>
        <v>445078.30000000005</v>
      </c>
      <c r="C15" s="61">
        <f>SUM(C5:C14)</f>
        <v>424838.39999999997</v>
      </c>
      <c r="D15" s="61">
        <f>SUM(D5:D14)</f>
        <v>4872</v>
      </c>
      <c r="E15" s="61">
        <f>SUM(E5:E14)</f>
        <v>15367.9</v>
      </c>
    </row>
    <row r="16" spans="1:5" ht="15.75">
      <c r="A16" s="112" t="s">
        <v>85</v>
      </c>
      <c r="B16" s="112"/>
      <c r="C16" s="112"/>
      <c r="D16" s="112"/>
      <c r="E16" s="112"/>
    </row>
    <row r="17" spans="1:5" ht="15.75">
      <c r="A17" s="113"/>
      <c r="B17" s="113"/>
      <c r="C17" s="113"/>
      <c r="D17" s="113"/>
      <c r="E17" s="113"/>
    </row>
    <row r="18" spans="4:5" ht="15.75">
      <c r="D18" s="30" t="s">
        <v>81</v>
      </c>
      <c r="E18" s="30" t="s">
        <v>82</v>
      </c>
    </row>
    <row r="19" spans="1:5" ht="15.75">
      <c r="A19" s="29" t="s">
        <v>4</v>
      </c>
      <c r="B19" s="30">
        <f>SUM(B20:B29)</f>
        <v>624</v>
      </c>
      <c r="D19" s="30">
        <f>SUM(D20:D29)</f>
        <v>0</v>
      </c>
      <c r="E19" s="30">
        <f>SUM(E20:E29)</f>
        <v>0</v>
      </c>
    </row>
    <row r="20" spans="1:5" ht="15.75">
      <c r="A20" s="29">
        <v>2014</v>
      </c>
      <c r="B20" s="38">
        <v>93.6</v>
      </c>
      <c r="C20" s="39"/>
      <c r="D20" s="39"/>
      <c r="E20" s="40"/>
    </row>
    <row r="21" spans="1:5" ht="15.75">
      <c r="A21" s="29">
        <v>2015</v>
      </c>
      <c r="B21" s="41">
        <v>87.9</v>
      </c>
      <c r="C21" s="42"/>
      <c r="D21" s="42"/>
      <c r="E21" s="43"/>
    </row>
    <row r="22" spans="1:5" ht="15.75">
      <c r="A22" s="29">
        <v>2016</v>
      </c>
      <c r="B22" s="41">
        <v>87.9</v>
      </c>
      <c r="C22" s="42"/>
      <c r="D22" s="42"/>
      <c r="E22" s="43"/>
    </row>
    <row r="23" spans="1:5" ht="15.75">
      <c r="A23" s="29">
        <v>2017</v>
      </c>
      <c r="B23" s="41">
        <v>74.8</v>
      </c>
      <c r="C23" s="42"/>
      <c r="D23" s="42"/>
      <c r="E23" s="43"/>
    </row>
    <row r="24" spans="1:5" ht="15.75">
      <c r="A24" s="29">
        <v>2018</v>
      </c>
      <c r="B24" s="41">
        <v>74.8</v>
      </c>
      <c r="C24" s="42"/>
      <c r="D24" s="42"/>
      <c r="E24" s="43"/>
    </row>
    <row r="25" spans="1:5" ht="15.75">
      <c r="A25" s="29">
        <v>2019</v>
      </c>
      <c r="B25" s="41">
        <v>41</v>
      </c>
      <c r="C25" s="42"/>
      <c r="D25" s="42"/>
      <c r="E25" s="43"/>
    </row>
    <row r="26" spans="1:5" ht="15.75">
      <c r="A26" s="29">
        <v>2020</v>
      </c>
      <c r="B26" s="41">
        <v>41</v>
      </c>
      <c r="C26" s="42"/>
      <c r="D26" s="42"/>
      <c r="E26" s="43"/>
    </row>
    <row r="27" spans="1:5" ht="15.75">
      <c r="A27" s="29">
        <v>2021</v>
      </c>
      <c r="B27" s="41">
        <v>41</v>
      </c>
      <c r="C27" s="42"/>
      <c r="D27" s="42"/>
      <c r="E27" s="43"/>
    </row>
    <row r="28" spans="1:5" ht="15.75">
      <c r="A28" s="29">
        <v>2022</v>
      </c>
      <c r="B28" s="44">
        <v>41</v>
      </c>
      <c r="C28" s="45"/>
      <c r="D28" s="45"/>
      <c r="E28" s="46"/>
    </row>
    <row r="29" spans="1:5" ht="15.75">
      <c r="A29" s="29">
        <v>2023</v>
      </c>
      <c r="B29" s="44">
        <v>41</v>
      </c>
      <c r="C29" s="45"/>
      <c r="D29" s="45"/>
      <c r="E29" s="46"/>
    </row>
    <row r="31" spans="1:5" ht="22.5">
      <c r="A31" s="108" t="s">
        <v>86</v>
      </c>
      <c r="B31" s="108"/>
      <c r="C31" s="108"/>
      <c r="D31" s="108"/>
      <c r="E31" s="108"/>
    </row>
    <row r="32" spans="4:5" ht="15.75">
      <c r="D32" s="30" t="s">
        <v>81</v>
      </c>
      <c r="E32" s="30" t="s">
        <v>82</v>
      </c>
    </row>
    <row r="33" spans="1:32" ht="15.75">
      <c r="A33" s="29" t="s">
        <v>4</v>
      </c>
      <c r="B33" s="30">
        <f>SUM(B36:B44)</f>
        <v>139016.2</v>
      </c>
      <c r="C33" s="30">
        <f>SUM(C36:C44)</f>
        <v>132968.40000000002</v>
      </c>
      <c r="D33" s="30">
        <f>SUM(D36:D44)</f>
        <v>3732.6</v>
      </c>
      <c r="E33" s="30">
        <f>SUM(E36:E44)</f>
        <v>2315.2</v>
      </c>
      <c r="F33" s="30">
        <f>B33-C33-D33-E33</f>
        <v>-1.1368683772161603E-11</v>
      </c>
      <c r="AF33" s="29"/>
    </row>
    <row r="34" spans="1:32" ht="15.75">
      <c r="A34" s="109" t="s">
        <v>74</v>
      </c>
      <c r="B34" s="110" t="s">
        <v>75</v>
      </c>
      <c r="C34" s="111" t="s">
        <v>76</v>
      </c>
      <c r="D34" s="111"/>
      <c r="E34" s="111"/>
      <c r="AF34" s="29"/>
    </row>
    <row r="35" spans="1:32" s="35" customFormat="1" ht="30" customHeight="1">
      <c r="A35" s="109"/>
      <c r="B35" s="110"/>
      <c r="C35" s="32" t="s">
        <v>77</v>
      </c>
      <c r="D35" s="59" t="s">
        <v>83</v>
      </c>
      <c r="E35" s="32" t="s">
        <v>78</v>
      </c>
      <c r="F35" s="33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</row>
    <row r="36" spans="1:5" ht="15.75">
      <c r="A36" s="36">
        <v>2014</v>
      </c>
      <c r="B36" s="37">
        <v>19467.5</v>
      </c>
      <c r="C36" s="37">
        <f>B36-E36</f>
        <v>19467.5</v>
      </c>
      <c r="D36" s="37">
        <v>0</v>
      </c>
      <c r="E36" s="37">
        <v>0</v>
      </c>
    </row>
    <row r="37" spans="1:5" ht="15.75">
      <c r="A37" s="36">
        <v>2015</v>
      </c>
      <c r="B37" s="37">
        <v>20710.4</v>
      </c>
      <c r="C37" s="37">
        <f>B37-E37</f>
        <v>20710.4</v>
      </c>
      <c r="D37" s="37">
        <v>0</v>
      </c>
      <c r="E37" s="37">
        <v>0</v>
      </c>
    </row>
    <row r="38" spans="1:5" ht="15.75">
      <c r="A38" s="36">
        <v>2016</v>
      </c>
      <c r="B38" s="37">
        <v>20259.5</v>
      </c>
      <c r="C38" s="37">
        <f>B38-E38</f>
        <v>19987.6</v>
      </c>
      <c r="D38" s="37">
        <v>0</v>
      </c>
      <c r="E38" s="37">
        <v>271.9</v>
      </c>
    </row>
    <row r="39" spans="1:5" ht="15.75">
      <c r="A39" s="36">
        <v>2017</v>
      </c>
      <c r="B39" s="37">
        <v>18486.7</v>
      </c>
      <c r="C39" s="37">
        <f>B39-E39</f>
        <v>18361.100000000002</v>
      </c>
      <c r="D39" s="37">
        <v>0</v>
      </c>
      <c r="E39" s="37">
        <v>125.6</v>
      </c>
    </row>
    <row r="40" spans="1:5" ht="15.75">
      <c r="A40" s="36">
        <v>2018</v>
      </c>
      <c r="B40" s="37">
        <v>18943.3</v>
      </c>
      <c r="C40" s="37">
        <f>B40-E40</f>
        <v>18943.3</v>
      </c>
      <c r="D40" s="37">
        <v>0</v>
      </c>
      <c r="E40" s="37">
        <v>0</v>
      </c>
    </row>
    <row r="41" spans="1:5" ht="15.75">
      <c r="A41" s="36">
        <v>2019</v>
      </c>
      <c r="B41" s="37">
        <v>19425.5</v>
      </c>
      <c r="C41" s="37">
        <v>17832.4</v>
      </c>
      <c r="D41" s="37">
        <v>0</v>
      </c>
      <c r="E41" s="37">
        <v>1593.1</v>
      </c>
    </row>
    <row r="42" spans="1:5" ht="15.75">
      <c r="A42" s="36">
        <v>2020</v>
      </c>
      <c r="B42" s="37">
        <v>17625.1</v>
      </c>
      <c r="C42" s="37">
        <v>17625.1</v>
      </c>
      <c r="D42" s="37">
        <v>0</v>
      </c>
      <c r="E42" s="37">
        <v>0</v>
      </c>
    </row>
    <row r="43" spans="1:6" ht="15.75">
      <c r="A43" s="36">
        <v>2021</v>
      </c>
      <c r="B43" s="37">
        <f>'план-реализации'!F35</f>
        <v>4098.2</v>
      </c>
      <c r="C43" s="37">
        <f>B43-E43-D43</f>
        <v>41</v>
      </c>
      <c r="D43" s="37">
        <f>'план-реализации'!F33</f>
        <v>3732.6</v>
      </c>
      <c r="E43" s="37">
        <f>'план-реализации'!F32</f>
        <v>324.6</v>
      </c>
      <c r="F43" s="30">
        <f>B43-C43-D43-E43</f>
        <v>0</v>
      </c>
    </row>
    <row r="44" spans="1:6" ht="15.75">
      <c r="A44" s="36">
        <v>2022</v>
      </c>
      <c r="B44" s="37">
        <v>0</v>
      </c>
      <c r="C44" s="37">
        <f>B44-E44</f>
        <v>0</v>
      </c>
      <c r="D44" s="37">
        <v>0</v>
      </c>
      <c r="E44" s="37">
        <v>0</v>
      </c>
      <c r="F44" s="30">
        <f>B44-C44-D44-E44</f>
        <v>0</v>
      </c>
    </row>
    <row r="45" spans="1:6" ht="15.75">
      <c r="A45" s="36">
        <v>2023</v>
      </c>
      <c r="B45" s="37">
        <v>0</v>
      </c>
      <c r="C45" s="37">
        <f>B45-E45</f>
        <v>0</v>
      </c>
      <c r="D45" s="37">
        <v>0</v>
      </c>
      <c r="E45" s="37">
        <v>0</v>
      </c>
      <c r="F45" s="30">
        <f>B45-C45-D45-E45</f>
        <v>0</v>
      </c>
    </row>
    <row r="46" spans="1:5" ht="15" customHeight="1">
      <c r="A46" s="64" t="s">
        <v>114</v>
      </c>
      <c r="B46" s="61">
        <f>SUM(B36:B45)</f>
        <v>139016.2</v>
      </c>
      <c r="C46" s="61">
        <f>SUM(C36:C45)</f>
        <v>132968.40000000002</v>
      </c>
      <c r="D46" s="65">
        <f>SUM(D36:D45)</f>
        <v>3732.6</v>
      </c>
      <c r="E46" s="65">
        <f>SUM(E36:E45)</f>
        <v>2315.2</v>
      </c>
    </row>
    <row r="47" spans="1:5" ht="22.5">
      <c r="A47" s="108" t="s">
        <v>108</v>
      </c>
      <c r="B47" s="108"/>
      <c r="C47" s="108"/>
      <c r="D47" s="108"/>
      <c r="E47" s="108"/>
    </row>
    <row r="48" spans="4:5" ht="15.75">
      <c r="D48" s="30" t="s">
        <v>81</v>
      </c>
      <c r="E48" s="30" t="s">
        <v>82</v>
      </c>
    </row>
    <row r="49" spans="1:6" ht="15.75">
      <c r="A49" s="29" t="s">
        <v>4</v>
      </c>
      <c r="B49" s="30">
        <f>SUM(B52:B61)</f>
        <v>112045.40000000001</v>
      </c>
      <c r="C49" s="30">
        <f>B49-D49-E49</f>
        <v>106288.5</v>
      </c>
      <c r="D49" s="30">
        <f>SUM(D52:D61)</f>
        <v>1044.3</v>
      </c>
      <c r="E49" s="30">
        <f>SUM(E52:E61)</f>
        <v>4712.6</v>
      </c>
      <c r="F49" s="30">
        <f>B49-C49-D49-E49</f>
        <v>8.185452315956354E-12</v>
      </c>
    </row>
    <row r="50" spans="1:5" ht="15.75">
      <c r="A50" s="109" t="s">
        <v>74</v>
      </c>
      <c r="B50" s="110" t="s">
        <v>75</v>
      </c>
      <c r="C50" s="111" t="s">
        <v>76</v>
      </c>
      <c r="D50" s="111"/>
      <c r="E50" s="111"/>
    </row>
    <row r="51" spans="1:32" s="35" customFormat="1" ht="30" customHeight="1">
      <c r="A51" s="109"/>
      <c r="B51" s="110"/>
      <c r="C51" s="32" t="s">
        <v>77</v>
      </c>
      <c r="D51" s="32" t="s">
        <v>83</v>
      </c>
      <c r="E51" s="32" t="s">
        <v>78</v>
      </c>
      <c r="F51" s="33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</row>
    <row r="52" spans="1:5" ht="15.75">
      <c r="A52" s="60">
        <v>2014</v>
      </c>
      <c r="B52" s="61">
        <v>12583.2</v>
      </c>
      <c r="C52" s="61">
        <f aca="true" t="shared" si="1" ref="C52:C61">B52-D52-E52</f>
        <v>12583.2</v>
      </c>
      <c r="D52" s="61">
        <v>0</v>
      </c>
      <c r="E52" s="61">
        <v>0</v>
      </c>
    </row>
    <row r="53" spans="1:5" ht="15.75">
      <c r="A53" s="60">
        <v>2015</v>
      </c>
      <c r="B53" s="61">
        <v>11762.7</v>
      </c>
      <c r="C53" s="61">
        <f t="shared" si="1"/>
        <v>11753.800000000001</v>
      </c>
      <c r="D53" s="61">
        <v>8.9</v>
      </c>
      <c r="E53" s="61">
        <v>0</v>
      </c>
    </row>
    <row r="54" spans="1:5" ht="15.75">
      <c r="A54" s="60">
        <v>2016</v>
      </c>
      <c r="B54" s="61">
        <v>12610.5</v>
      </c>
      <c r="C54" s="61">
        <f t="shared" si="1"/>
        <v>12372.7</v>
      </c>
      <c r="D54" s="61">
        <v>8.5</v>
      </c>
      <c r="E54" s="61">
        <v>229.3</v>
      </c>
    </row>
    <row r="55" spans="1:5" ht="15.75">
      <c r="A55" s="60">
        <v>2017</v>
      </c>
      <c r="B55" s="61">
        <v>12911.9</v>
      </c>
      <c r="C55" s="61">
        <f t="shared" si="1"/>
        <v>10318.3</v>
      </c>
      <c r="D55" s="61">
        <v>10</v>
      </c>
      <c r="E55" s="61">
        <v>2583.6</v>
      </c>
    </row>
    <row r="56" spans="1:5" ht="15.75">
      <c r="A56" s="60">
        <v>2018</v>
      </c>
      <c r="B56" s="61">
        <v>10337.5</v>
      </c>
      <c r="C56" s="61">
        <f t="shared" si="1"/>
        <v>9561.5</v>
      </c>
      <c r="D56" s="61">
        <v>8.6</v>
      </c>
      <c r="E56" s="61">
        <v>767.4</v>
      </c>
    </row>
    <row r="57" spans="1:5" ht="15.75">
      <c r="A57" s="60">
        <v>2019</v>
      </c>
      <c r="B57" s="61">
        <v>9823.5</v>
      </c>
      <c r="C57" s="61">
        <f t="shared" si="1"/>
        <v>8713.800000000001</v>
      </c>
      <c r="D57" s="61">
        <v>8.3</v>
      </c>
      <c r="E57" s="61">
        <v>1101.4</v>
      </c>
    </row>
    <row r="58" spans="1:5" ht="15.75">
      <c r="A58" s="60">
        <v>2020</v>
      </c>
      <c r="B58" s="61">
        <v>10083.4</v>
      </c>
      <c r="C58" s="61">
        <f t="shared" si="1"/>
        <v>10083.4</v>
      </c>
      <c r="D58" s="61">
        <v>0</v>
      </c>
      <c r="E58" s="61">
        <v>0</v>
      </c>
    </row>
    <row r="59" spans="1:6" ht="15.75">
      <c r="A59" s="60">
        <v>2021</v>
      </c>
      <c r="B59" s="61">
        <f>'план-реализации'!F44</f>
        <v>11434.1</v>
      </c>
      <c r="C59" s="61">
        <f>'план-реализации'!F42+'план-реализации'!F40</f>
        <v>10403.199999999999</v>
      </c>
      <c r="D59" s="61">
        <f>SUM('план-реализации'!F41)</f>
        <v>1000</v>
      </c>
      <c r="E59" s="61">
        <f>SUM('план-реализации'!F43:F43)</f>
        <v>30.9</v>
      </c>
      <c r="F59" s="30">
        <f>B59-C59-D59-E59</f>
        <v>1.4566126083082054E-12</v>
      </c>
    </row>
    <row r="60" spans="1:6" ht="15.75">
      <c r="A60" s="60">
        <v>2022</v>
      </c>
      <c r="B60" s="61">
        <f>'план-реализации'!G44</f>
        <v>10249.3</v>
      </c>
      <c r="C60" s="61">
        <f>B60-D60-E60</f>
        <v>10249.3</v>
      </c>
      <c r="D60" s="61">
        <v>0</v>
      </c>
      <c r="E60" s="61">
        <v>0</v>
      </c>
      <c r="F60" s="30">
        <f>B60-C60-D60-E60</f>
        <v>0</v>
      </c>
    </row>
    <row r="61" spans="1:6" ht="15.75">
      <c r="A61" s="60">
        <v>2023</v>
      </c>
      <c r="B61" s="61">
        <f>'план-реализации'!H44</f>
        <v>10249.3</v>
      </c>
      <c r="C61" s="61">
        <f t="shared" si="1"/>
        <v>10249.3</v>
      </c>
      <c r="D61" s="61">
        <v>0</v>
      </c>
      <c r="E61" s="61">
        <v>0</v>
      </c>
      <c r="F61" s="30">
        <f>B61-C61-D61-E61</f>
        <v>0</v>
      </c>
    </row>
    <row r="62" spans="1:6" ht="15.75">
      <c r="A62" s="60" t="s">
        <v>114</v>
      </c>
      <c r="B62" s="61">
        <f>SUM(B52:B61)</f>
        <v>112045.40000000001</v>
      </c>
      <c r="C62" s="61">
        <f>SUM(C52:C61)</f>
        <v>106288.5</v>
      </c>
      <c r="D62" s="61">
        <f>SUM(D52:D61)</f>
        <v>1044.3</v>
      </c>
      <c r="E62" s="61">
        <f>SUM(E52:E61)</f>
        <v>4712.6</v>
      </c>
      <c r="F62" s="30">
        <f>B62-C62-D62-E62</f>
        <v>8.185452315956354E-12</v>
      </c>
    </row>
    <row r="63" spans="1:5" ht="22.5">
      <c r="A63" s="108" t="s">
        <v>109</v>
      </c>
      <c r="B63" s="108"/>
      <c r="C63" s="108"/>
      <c r="D63" s="108"/>
      <c r="E63" s="108"/>
    </row>
    <row r="64" spans="4:5" ht="15.75">
      <c r="D64" s="30" t="s">
        <v>81</v>
      </c>
      <c r="E64" s="30" t="s">
        <v>82</v>
      </c>
    </row>
    <row r="65" spans="1:5" ht="15.75">
      <c r="A65" s="29" t="s">
        <v>4</v>
      </c>
      <c r="B65" s="30">
        <f>SUM(B68:B77)</f>
        <v>131907.6</v>
      </c>
      <c r="C65" s="30">
        <f>B65-D65-E65</f>
        <v>126711.00000000001</v>
      </c>
      <c r="D65" s="30">
        <f>SUM(D68:D77)</f>
        <v>93.9</v>
      </c>
      <c r="E65" s="30">
        <f>SUM(E68:E77)</f>
        <v>5102.700000000001</v>
      </c>
    </row>
    <row r="66" spans="1:5" ht="15.75">
      <c r="A66" s="109" t="s">
        <v>74</v>
      </c>
      <c r="B66" s="110" t="s">
        <v>75</v>
      </c>
      <c r="C66" s="111" t="s">
        <v>76</v>
      </c>
      <c r="D66" s="111"/>
      <c r="E66" s="111"/>
    </row>
    <row r="67" spans="1:32" s="35" customFormat="1" ht="30" customHeight="1">
      <c r="A67" s="109"/>
      <c r="B67" s="110"/>
      <c r="C67" s="32" t="s">
        <v>77</v>
      </c>
      <c r="D67" s="32" t="s">
        <v>83</v>
      </c>
      <c r="E67" s="32" t="s">
        <v>78</v>
      </c>
      <c r="F67" s="33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</row>
    <row r="68" spans="1:5" ht="15.75">
      <c r="A68" s="36">
        <v>2014</v>
      </c>
      <c r="B68" s="37">
        <v>11861.4</v>
      </c>
      <c r="C68" s="37">
        <f aca="true" t="shared" si="2" ref="C68:C77">B68-D68-E68</f>
        <v>11861.4</v>
      </c>
      <c r="D68" s="37">
        <v>0</v>
      </c>
      <c r="E68" s="37">
        <v>0</v>
      </c>
    </row>
    <row r="69" spans="1:5" ht="15.75">
      <c r="A69" s="36">
        <v>2015</v>
      </c>
      <c r="B69" s="37">
        <v>10889.5</v>
      </c>
      <c r="C69" s="37">
        <f t="shared" si="2"/>
        <v>10889.5</v>
      </c>
      <c r="D69" s="37">
        <v>0</v>
      </c>
      <c r="E69" s="37">
        <v>0</v>
      </c>
    </row>
    <row r="70" spans="1:5" ht="15.75">
      <c r="A70" s="36">
        <v>2016</v>
      </c>
      <c r="B70" s="37">
        <v>12782.7</v>
      </c>
      <c r="C70" s="37">
        <f t="shared" si="2"/>
        <v>12600.300000000001</v>
      </c>
      <c r="D70" s="37">
        <v>0</v>
      </c>
      <c r="E70" s="37">
        <v>182.4</v>
      </c>
    </row>
    <row r="71" spans="1:5" ht="15.75">
      <c r="A71" s="36">
        <v>2017</v>
      </c>
      <c r="B71" s="37">
        <v>12801</v>
      </c>
      <c r="C71" s="37">
        <f t="shared" si="2"/>
        <v>10236.9</v>
      </c>
      <c r="D71" s="37">
        <v>0</v>
      </c>
      <c r="E71" s="37">
        <v>2564.1</v>
      </c>
    </row>
    <row r="72" spans="1:5" ht="15.75">
      <c r="A72" s="36">
        <v>2018</v>
      </c>
      <c r="B72" s="37">
        <v>15161.1</v>
      </c>
      <c r="C72" s="37">
        <f t="shared" si="2"/>
        <v>14034.300000000001</v>
      </c>
      <c r="D72" s="37">
        <v>0</v>
      </c>
      <c r="E72" s="37">
        <v>1126.8</v>
      </c>
    </row>
    <row r="73" spans="1:5" ht="15.75">
      <c r="A73" s="36">
        <v>2019</v>
      </c>
      <c r="B73" s="37">
        <v>14445.7</v>
      </c>
      <c r="C73" s="37">
        <f t="shared" si="2"/>
        <v>13122.400000000001</v>
      </c>
      <c r="D73" s="37">
        <v>93.9</v>
      </c>
      <c r="E73" s="37">
        <v>1229.4</v>
      </c>
    </row>
    <row r="74" spans="1:5" ht="15.75">
      <c r="A74" s="36">
        <v>2020</v>
      </c>
      <c r="B74" s="37">
        <v>13273.5</v>
      </c>
      <c r="C74" s="37">
        <f t="shared" si="2"/>
        <v>13273.5</v>
      </c>
      <c r="D74" s="37">
        <v>0</v>
      </c>
      <c r="E74" s="37">
        <v>0</v>
      </c>
    </row>
    <row r="75" spans="1:5" ht="15.75">
      <c r="A75" s="36">
        <v>2021</v>
      </c>
      <c r="B75" s="37">
        <f>'план-реализации'!F51</f>
        <v>13889.3</v>
      </c>
      <c r="C75" s="37">
        <f t="shared" si="2"/>
        <v>13889.3</v>
      </c>
      <c r="D75" s="37">
        <v>0</v>
      </c>
      <c r="E75" s="37">
        <v>0</v>
      </c>
    </row>
    <row r="76" spans="1:5" ht="15.75">
      <c r="A76" s="36">
        <v>2022</v>
      </c>
      <c r="B76" s="37">
        <f>'план-реализации'!G51</f>
        <v>13401.7</v>
      </c>
      <c r="C76" s="37">
        <f>B76-D76-E76</f>
        <v>13401.7</v>
      </c>
      <c r="D76" s="37">
        <v>0</v>
      </c>
      <c r="E76" s="37">
        <v>0</v>
      </c>
    </row>
    <row r="77" spans="1:5" ht="15.75">
      <c r="A77" s="36">
        <v>2023</v>
      </c>
      <c r="B77" s="37">
        <f>'план-реализации'!H51</f>
        <v>13401.7</v>
      </c>
      <c r="C77" s="37">
        <f t="shared" si="2"/>
        <v>13401.7</v>
      </c>
      <c r="D77" s="37">
        <v>0</v>
      </c>
      <c r="E77" s="37">
        <v>0</v>
      </c>
    </row>
    <row r="78" spans="1:6" ht="15.75">
      <c r="A78" s="70" t="s">
        <v>114</v>
      </c>
      <c r="B78" s="61">
        <f>SUM(B68:B77)</f>
        <v>131907.6</v>
      </c>
      <c r="C78" s="71">
        <f>SUM(C68:C77)</f>
        <v>126711.00000000001</v>
      </c>
      <c r="D78" s="71">
        <f>SUM(D68:D77)</f>
        <v>93.9</v>
      </c>
      <c r="E78" s="71">
        <f>SUM(E68:E77)</f>
        <v>5102.700000000001</v>
      </c>
      <c r="F78" s="30">
        <f>B78-C78-D78-E78</f>
        <v>-9.094947017729282E-12</v>
      </c>
    </row>
    <row r="79" spans="1:5" ht="22.5">
      <c r="A79" s="108" t="s">
        <v>110</v>
      </c>
      <c r="B79" s="108"/>
      <c r="C79" s="108"/>
      <c r="D79" s="108"/>
      <c r="E79" s="108"/>
    </row>
    <row r="80" spans="4:5" ht="15.75">
      <c r="D80" s="30" t="s">
        <v>81</v>
      </c>
      <c r="E80" s="30" t="s">
        <v>82</v>
      </c>
    </row>
    <row r="81" spans="1:32" ht="15.75">
      <c r="A81" s="29" t="s">
        <v>4</v>
      </c>
      <c r="B81" s="30">
        <f>SUM(B84:B93)</f>
        <v>31891.499999999996</v>
      </c>
      <c r="C81" s="30">
        <f>B81-D81</f>
        <v>30605.999999999996</v>
      </c>
      <c r="D81" s="30">
        <f>SUM(D84:D93)</f>
        <v>1285.5</v>
      </c>
      <c r="AF81" s="29"/>
    </row>
    <row r="82" spans="1:32" ht="15.75">
      <c r="A82" s="109" t="s">
        <v>74</v>
      </c>
      <c r="B82" s="110" t="s">
        <v>75</v>
      </c>
      <c r="C82" s="111" t="s">
        <v>76</v>
      </c>
      <c r="D82" s="111"/>
      <c r="AF82" s="29"/>
    </row>
    <row r="83" spans="1:31" s="35" customFormat="1" ht="30" customHeight="1">
      <c r="A83" s="109"/>
      <c r="B83" s="110"/>
      <c r="C83" s="32" t="s">
        <v>77</v>
      </c>
      <c r="D83" s="32" t="s">
        <v>78</v>
      </c>
      <c r="E83" s="33"/>
      <c r="F83" s="33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2" ht="15.75">
      <c r="A84" s="36">
        <v>2014</v>
      </c>
      <c r="B84" s="37">
        <v>2138.6</v>
      </c>
      <c r="C84" s="37">
        <f>B84-D84</f>
        <v>2138.6</v>
      </c>
      <c r="D84" s="37">
        <v>0</v>
      </c>
      <c r="AF84" s="29"/>
    </row>
    <row r="85" spans="1:32" ht="15.75">
      <c r="A85" s="36">
        <v>2015</v>
      </c>
      <c r="B85" s="37">
        <v>2323.9</v>
      </c>
      <c r="C85" s="37">
        <f aca="true" t="shared" si="3" ref="C85:C93">B85-D85</f>
        <v>2323.9</v>
      </c>
      <c r="D85" s="37">
        <v>0</v>
      </c>
      <c r="AF85" s="29"/>
    </row>
    <row r="86" spans="1:32" ht="15.75">
      <c r="A86" s="36">
        <v>2016</v>
      </c>
      <c r="B86" s="37">
        <v>2674.6</v>
      </c>
      <c r="C86" s="37">
        <f t="shared" si="3"/>
        <v>2651.2</v>
      </c>
      <c r="D86" s="37">
        <v>23.4</v>
      </c>
      <c r="AF86" s="29"/>
    </row>
    <row r="87" spans="1:32" ht="15.75">
      <c r="A87" s="36">
        <v>2017</v>
      </c>
      <c r="B87" s="37">
        <v>2844.9</v>
      </c>
      <c r="C87" s="37">
        <f t="shared" si="3"/>
        <v>2181.3</v>
      </c>
      <c r="D87" s="37">
        <v>663.6</v>
      </c>
      <c r="AF87" s="29"/>
    </row>
    <row r="88" spans="1:32" ht="15.75">
      <c r="A88" s="36">
        <v>2018</v>
      </c>
      <c r="B88" s="37">
        <v>3382.1</v>
      </c>
      <c r="C88" s="37">
        <f t="shared" si="3"/>
        <v>3103.5</v>
      </c>
      <c r="D88" s="37">
        <v>278.6</v>
      </c>
      <c r="AF88" s="29"/>
    </row>
    <row r="89" spans="1:32" ht="15.75">
      <c r="A89" s="36">
        <v>2019</v>
      </c>
      <c r="B89" s="37">
        <v>3528.9</v>
      </c>
      <c r="C89" s="37">
        <f t="shared" si="3"/>
        <v>3209</v>
      </c>
      <c r="D89" s="37">
        <v>319.9</v>
      </c>
      <c r="AF89" s="29"/>
    </row>
    <row r="90" spans="1:32" ht="15.75">
      <c r="A90" s="36">
        <v>2020</v>
      </c>
      <c r="B90" s="37">
        <v>3626.1</v>
      </c>
      <c r="C90" s="37">
        <f t="shared" si="3"/>
        <v>3626.1</v>
      </c>
      <c r="D90" s="37">
        <v>0</v>
      </c>
      <c r="F90" s="30">
        <v>3626.1</v>
      </c>
      <c r="AF90" s="29"/>
    </row>
    <row r="91" spans="1:32" ht="15.75">
      <c r="A91" s="36">
        <v>2021</v>
      </c>
      <c r="B91" s="37">
        <f>'план-реализации'!F59</f>
        <v>3923.8</v>
      </c>
      <c r="C91" s="37">
        <f t="shared" si="3"/>
        <v>3923.8</v>
      </c>
      <c r="D91" s="37">
        <v>0</v>
      </c>
      <c r="AF91" s="29"/>
    </row>
    <row r="92" spans="1:32" ht="15.75">
      <c r="A92" s="36">
        <v>2022</v>
      </c>
      <c r="B92" s="37">
        <f>'план-реализации'!G59</f>
        <v>3724.3</v>
      </c>
      <c r="C92" s="37">
        <f>B92-D92</f>
        <v>3724.3</v>
      </c>
      <c r="D92" s="37">
        <v>0</v>
      </c>
      <c r="AF92" s="29"/>
    </row>
    <row r="93" spans="1:32" ht="15.75">
      <c r="A93" s="36">
        <v>2023</v>
      </c>
      <c r="B93" s="37">
        <f>'план-реализации'!H59</f>
        <v>3724.3</v>
      </c>
      <c r="C93" s="37">
        <f t="shared" si="3"/>
        <v>3724.3</v>
      </c>
      <c r="D93" s="37">
        <v>0</v>
      </c>
      <c r="AF93" s="29"/>
    </row>
    <row r="94" spans="1:6" ht="15.75">
      <c r="A94" s="70" t="s">
        <v>114</v>
      </c>
      <c r="B94" s="61">
        <f>SUM(B84:B93)</f>
        <v>31891.499999999996</v>
      </c>
      <c r="C94" s="71">
        <f>SUM(C84:C93)</f>
        <v>30605.999999999996</v>
      </c>
      <c r="D94" s="71">
        <f>SUM(D84:D93)</f>
        <v>1285.5</v>
      </c>
      <c r="E94" s="71">
        <f>SUM(E84:E93)</f>
        <v>0</v>
      </c>
      <c r="F94" s="30">
        <f>B94-C94-D94-E94</f>
        <v>0</v>
      </c>
    </row>
    <row r="96" spans="4:5" ht="15.75">
      <c r="D96" s="30" t="s">
        <v>81</v>
      </c>
      <c r="E96" s="30" t="s">
        <v>82</v>
      </c>
    </row>
    <row r="97" spans="1:5" ht="15.75">
      <c r="A97" s="29" t="s">
        <v>4</v>
      </c>
      <c r="B97" s="30">
        <f>SUM(B98:B107)</f>
        <v>26008.400000000005</v>
      </c>
      <c r="D97" s="30">
        <f>SUM(D98:D107)</f>
        <v>0</v>
      </c>
      <c r="E97" s="30">
        <f>SUM(E98:E107)</f>
        <v>0</v>
      </c>
    </row>
    <row r="98" spans="1:5" ht="15.75">
      <c r="A98" s="29">
        <v>2014</v>
      </c>
      <c r="B98" s="38">
        <v>3343.7</v>
      </c>
      <c r="C98" s="39"/>
      <c r="D98" s="39"/>
      <c r="E98" s="40"/>
    </row>
    <row r="99" spans="1:5" ht="15.75">
      <c r="A99" s="29">
        <v>2015</v>
      </c>
      <c r="B99" s="41">
        <v>4318.1</v>
      </c>
      <c r="C99" s="42"/>
      <c r="D99" s="42"/>
      <c r="E99" s="43"/>
    </row>
    <row r="100" spans="1:5" ht="15.75">
      <c r="A100" s="29">
        <v>2016</v>
      </c>
      <c r="B100" s="41">
        <v>4547.1</v>
      </c>
      <c r="C100" s="42"/>
      <c r="D100" s="42"/>
      <c r="E100" s="43"/>
    </row>
    <row r="101" spans="1:5" ht="15.75">
      <c r="A101" s="29">
        <v>2017</v>
      </c>
      <c r="B101" s="41">
        <v>1995.8</v>
      </c>
      <c r="C101" s="42"/>
      <c r="D101" s="42"/>
      <c r="E101" s="43"/>
    </row>
    <row r="102" spans="1:5" ht="15.75">
      <c r="A102" s="29">
        <v>2018</v>
      </c>
      <c r="B102" s="41">
        <v>1539</v>
      </c>
      <c r="C102" s="42"/>
      <c r="D102" s="42"/>
      <c r="E102" s="43"/>
    </row>
    <row r="103" spans="1:5" ht="15.75">
      <c r="A103" s="29">
        <v>2019</v>
      </c>
      <c r="B103" s="41">
        <v>1949.6</v>
      </c>
      <c r="C103" s="42"/>
      <c r="D103" s="42"/>
      <c r="E103" s="43"/>
    </row>
    <row r="104" spans="1:5" ht="15.75">
      <c r="A104" s="29">
        <v>2020</v>
      </c>
      <c r="B104" s="30">
        <v>2055.9</v>
      </c>
      <c r="D104" s="42"/>
      <c r="E104" s="43"/>
    </row>
    <row r="105" spans="1:5" ht="15.75">
      <c r="A105" s="29">
        <v>2021</v>
      </c>
      <c r="B105" s="30">
        <f>'план-реализации'!F64</f>
        <v>2098.4</v>
      </c>
      <c r="D105" s="42"/>
      <c r="E105" s="43"/>
    </row>
    <row r="106" spans="1:5" ht="15.75">
      <c r="A106" s="29">
        <v>2022</v>
      </c>
      <c r="B106" s="30">
        <f>'план-реализации'!G64</f>
        <v>2080.4</v>
      </c>
      <c r="D106" s="45"/>
      <c r="E106" s="46"/>
    </row>
    <row r="107" spans="1:5" ht="15.75">
      <c r="A107" s="29">
        <v>2023</v>
      </c>
      <c r="B107" s="30">
        <f>'план-реализации'!H64</f>
        <v>2080.4</v>
      </c>
      <c r="D107" s="45"/>
      <c r="E107" s="46"/>
    </row>
  </sheetData>
  <sheetProtection/>
  <mergeCells count="20">
    <mergeCell ref="C34:E34"/>
    <mergeCell ref="B66:B67"/>
    <mergeCell ref="C66:E66"/>
    <mergeCell ref="A3:A4"/>
    <mergeCell ref="B3:B4"/>
    <mergeCell ref="C3:E3"/>
    <mergeCell ref="A16:E17"/>
    <mergeCell ref="A31:E31"/>
    <mergeCell ref="A34:A35"/>
    <mergeCell ref="B34:B35"/>
    <mergeCell ref="A47:E47"/>
    <mergeCell ref="A63:E63"/>
    <mergeCell ref="A79:E79"/>
    <mergeCell ref="A82:A83"/>
    <mergeCell ref="B82:B83"/>
    <mergeCell ref="C82:D82"/>
    <mergeCell ref="A50:A51"/>
    <mergeCell ref="B50:B51"/>
    <mergeCell ref="C50:E50"/>
    <mergeCell ref="A66:A6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K125</cp:lastModifiedBy>
  <cp:lastPrinted>2021-12-07T07:48:23Z</cp:lastPrinted>
  <dcterms:created xsi:type="dcterms:W3CDTF">2014-12-22T09:44:34Z</dcterms:created>
  <dcterms:modified xsi:type="dcterms:W3CDTF">2023-01-12T08:27:47Z</dcterms:modified>
  <cp:category/>
  <cp:version/>
  <cp:contentType/>
  <cp:contentStatus/>
</cp:coreProperties>
</file>